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defaultThemeVersion="124226"/>
  <mc:AlternateContent xmlns:mc="http://schemas.openxmlformats.org/markup-compatibility/2006">
    <mc:Choice Requires="x15">
      <x15ac:absPath xmlns:x15ac="http://schemas.microsoft.com/office/spreadsheetml/2010/11/ac" url="P:\Audit_Restructuring\Revised_Compliance_Audit_Tools\Internal_Controls\"/>
    </mc:Choice>
  </mc:AlternateContent>
  <bookViews>
    <workbookView xWindow="0" yWindow="0" windowWidth="20460" windowHeight="8385" firstSheet="1" activeTab="1"/>
  </bookViews>
  <sheets>
    <sheet name="Acerno_Cache_XXXXX" sheetId="14" state="veryHidden" r:id="rId1"/>
    <sheet name="Questionnaire" sheetId="11" r:id="rId2"/>
    <sheet name="Lookups" sheetId="9" state="hidden" r:id="rId3"/>
  </sheets>
  <externalReferences>
    <externalReference r:id="rId4"/>
  </externalReferences>
  <definedNames>
    <definedName name="_xlnm._FilterDatabase" localSheetId="2" hidden="1">Lookups!$A$1:$C$111</definedName>
    <definedName name="actual_score">Questionnaire!$L$17:$L$69</definedName>
    <definedName name="entities">Lookups!$A$1:$C$111</definedName>
    <definedName name="entity_name">Lookups!$A$1:$A$111</definedName>
    <definedName name="max_score">Questionnaire!$J:$J</definedName>
    <definedName name="_xlnm.Print_Area" localSheetId="1">Questionnaire!$A$2:$H$66</definedName>
    <definedName name="_xlnm.Print_Titles" localSheetId="1">Questionnaire!$15:$15</definedName>
    <definedName name="reference">Lookups!$G$12:$H$14</definedName>
    <definedName name="score">'[1]RFP Scorecard'!$F:$F</definedName>
    <definedName name="scoring">Lookups!$G$1:$J$6</definedName>
    <definedName name="significance">Questionnaire!$F:$F</definedName>
    <definedName name="statecerts">Lookups!$E$1:$E$4</definedName>
    <definedName name="status">Questionnaire!$K:$K</definedName>
    <definedName name="status_check">Questionnaire!$L$7</definedName>
    <definedName name="tier_defs">Lookups!$J$2:$L$6</definedName>
  </definedNames>
  <calcPr calcId="171027"/>
</workbook>
</file>

<file path=xl/calcChain.xml><?xml version="1.0" encoding="utf-8"?>
<calcChain xmlns="http://schemas.openxmlformats.org/spreadsheetml/2006/main">
  <c r="E54" i="11" l="1"/>
  <c r="J54" i="11"/>
  <c r="L21" i="11" l="1"/>
  <c r="L30" i="11"/>
  <c r="L39" i="11"/>
  <c r="L46" i="11"/>
  <c r="L52" i="11"/>
  <c r="L59" i="11"/>
  <c r="L67" i="11"/>
  <c r="L68" i="11"/>
  <c r="L69" i="11"/>
  <c r="B47" i="11" l="1"/>
  <c r="B22" i="11"/>
  <c r="B65" i="11" l="1"/>
  <c r="B64" i="11"/>
  <c r="B63" i="11"/>
  <c r="B62" i="11"/>
  <c r="B61" i="11"/>
  <c r="B58" i="11"/>
  <c r="B54" i="11"/>
  <c r="B53" i="11"/>
  <c r="B50" i="11"/>
  <c r="B37" i="11"/>
  <c r="B36" i="11"/>
  <c r="B35" i="11"/>
  <c r="B33" i="11"/>
  <c r="B19" i="11"/>
  <c r="K31" i="11" l="1"/>
  <c r="J31" i="11"/>
  <c r="E31" i="11" s="1"/>
  <c r="L31" i="11" s="1"/>
  <c r="K44" i="11"/>
  <c r="J44" i="11"/>
  <c r="E44" i="11"/>
  <c r="L44" i="11" s="1"/>
  <c r="K41" i="11"/>
  <c r="J41" i="11"/>
  <c r="E41" i="11" s="1"/>
  <c r="L41" i="11" s="1"/>
  <c r="K66" i="11" l="1"/>
  <c r="J66" i="11"/>
  <c r="K65" i="11"/>
  <c r="J65" i="11"/>
  <c r="K64" i="11"/>
  <c r="J64" i="11"/>
  <c r="K63" i="11"/>
  <c r="J63" i="11"/>
  <c r="K62" i="11"/>
  <c r="J62" i="11"/>
  <c r="K61" i="11"/>
  <c r="J61" i="11"/>
  <c r="K60" i="11"/>
  <c r="J60" i="11"/>
  <c r="K58" i="11"/>
  <c r="J58" i="11"/>
  <c r="K57" i="11"/>
  <c r="J57" i="11"/>
  <c r="K56" i="11"/>
  <c r="J56" i="11"/>
  <c r="K55" i="11"/>
  <c r="J55" i="11"/>
  <c r="K54" i="11"/>
  <c r="K28" i="11"/>
  <c r="J28" i="11"/>
  <c r="E28" i="11" s="1"/>
  <c r="L28" i="11" s="1"/>
  <c r="K29" i="11"/>
  <c r="J29" i="11"/>
  <c r="E29" i="11" s="1"/>
  <c r="L29" i="11" s="1"/>
  <c r="K37" i="11"/>
  <c r="J37" i="11"/>
  <c r="E37" i="11" s="1"/>
  <c r="L37" i="11" s="1"/>
  <c r="K33" i="11" l="1"/>
  <c r="K34" i="11"/>
  <c r="K35" i="11"/>
  <c r="K36" i="11"/>
  <c r="K38" i="11"/>
  <c r="K40" i="11"/>
  <c r="K42" i="11"/>
  <c r="K43" i="11"/>
  <c r="K45" i="11"/>
  <c r="K47" i="11"/>
  <c r="K48" i="11"/>
  <c r="K49" i="11"/>
  <c r="K50" i="11"/>
  <c r="K51" i="11"/>
  <c r="K53" i="11"/>
  <c r="K32" i="11"/>
  <c r="K27" i="11"/>
  <c r="K26" i="11"/>
  <c r="K25" i="11"/>
  <c r="K24" i="11"/>
  <c r="K23" i="11"/>
  <c r="K22" i="11"/>
  <c r="K18" i="11"/>
  <c r="K19" i="11"/>
  <c r="K20" i="11"/>
  <c r="K17" i="11"/>
  <c r="J45" i="11"/>
  <c r="J22" i="11"/>
  <c r="E22" i="11" s="1"/>
  <c r="L22" i="11" s="1"/>
  <c r="J23" i="11"/>
  <c r="E23" i="11" s="1"/>
  <c r="L23" i="11" s="1"/>
  <c r="J24" i="11"/>
  <c r="E24" i="11" s="1"/>
  <c r="L24" i="11" s="1"/>
  <c r="J25" i="11"/>
  <c r="J26" i="11"/>
  <c r="E26" i="11" s="1"/>
  <c r="L26" i="11" s="1"/>
  <c r="J27" i="11"/>
  <c r="E27" i="11" s="1"/>
  <c r="L27" i="11" s="1"/>
  <c r="J32" i="11"/>
  <c r="E32" i="11" s="1"/>
  <c r="L32" i="11" s="1"/>
  <c r="J33" i="11"/>
  <c r="E33" i="11" s="1"/>
  <c r="L33" i="11" s="1"/>
  <c r="J34" i="11"/>
  <c r="E34" i="11" s="1"/>
  <c r="L34" i="11" s="1"/>
  <c r="J35" i="11"/>
  <c r="E35" i="11" s="1"/>
  <c r="L35" i="11" s="1"/>
  <c r="J36" i="11"/>
  <c r="E36" i="11" s="1"/>
  <c r="L36" i="11" s="1"/>
  <c r="J38" i="11"/>
  <c r="E38" i="11" s="1"/>
  <c r="L38" i="11" s="1"/>
  <c r="J40" i="11"/>
  <c r="E40" i="11" s="1"/>
  <c r="L40" i="11" s="1"/>
  <c r="J42" i="11"/>
  <c r="E42" i="11" s="1"/>
  <c r="L42" i="11" s="1"/>
  <c r="J43" i="11"/>
  <c r="E43" i="11" s="1"/>
  <c r="L43" i="11" s="1"/>
  <c r="J47" i="11"/>
  <c r="E47" i="11" s="1"/>
  <c r="L47" i="11" s="1"/>
  <c r="J48" i="11"/>
  <c r="E48" i="11" s="1"/>
  <c r="L48" i="11" s="1"/>
  <c r="J49" i="11"/>
  <c r="E49" i="11" s="1"/>
  <c r="L49" i="11" s="1"/>
  <c r="J50" i="11"/>
  <c r="E50" i="11" s="1"/>
  <c r="L50" i="11" s="1"/>
  <c r="J51" i="11"/>
  <c r="E51" i="11" s="1"/>
  <c r="L51" i="11" s="1"/>
  <c r="J53" i="11"/>
  <c r="E53" i="11" s="1"/>
  <c r="L53" i="11" s="1"/>
  <c r="E55" i="11"/>
  <c r="L55" i="11" s="1"/>
  <c r="E57" i="11"/>
  <c r="L57" i="11" s="1"/>
  <c r="E58" i="11"/>
  <c r="L58" i="11" s="1"/>
  <c r="E60" i="11"/>
  <c r="L60" i="11" s="1"/>
  <c r="E61" i="11"/>
  <c r="L61" i="11" s="1"/>
  <c r="E62" i="11"/>
  <c r="L62" i="11" s="1"/>
  <c r="E64" i="11"/>
  <c r="L64" i="11" s="1"/>
  <c r="E65" i="11"/>
  <c r="L65" i="11" s="1"/>
  <c r="E66" i="11"/>
  <c r="L66" i="11" s="1"/>
  <c r="J18" i="11"/>
  <c r="E18" i="11" s="1"/>
  <c r="L18" i="11" s="1"/>
  <c r="J19" i="11"/>
  <c r="E19" i="11" s="1"/>
  <c r="L19" i="11" s="1"/>
  <c r="J20" i="11"/>
  <c r="E20" i="11" s="1"/>
  <c r="L20" i="11" s="1"/>
  <c r="J17" i="11"/>
  <c r="E63" i="11"/>
  <c r="L63" i="11" s="1"/>
  <c r="E56" i="11"/>
  <c r="L56" i="11" s="1"/>
  <c r="L54" i="11"/>
  <c r="E45" i="11"/>
  <c r="L45" i="11" s="1"/>
  <c r="E25" i="11"/>
  <c r="L25" i="11" s="1"/>
  <c r="L7" i="11" l="1"/>
  <c r="F3" i="11" s="1"/>
  <c r="E17" i="11"/>
  <c r="L17" i="11" s="1"/>
  <c r="F4" i="11" l="1"/>
  <c r="F5" i="11" s="1"/>
  <c r="F6" i="11" s="1"/>
  <c r="E7" i="11" s="1"/>
</calcChain>
</file>

<file path=xl/sharedStrings.xml><?xml version="1.0" encoding="utf-8"?>
<sst xmlns="http://schemas.openxmlformats.org/spreadsheetml/2006/main" count="420" uniqueCount="233">
  <si>
    <t>Total Points</t>
  </si>
  <si>
    <t>Compliance Level</t>
  </si>
  <si>
    <t>Best Practice</t>
  </si>
  <si>
    <t>Excellent</t>
  </si>
  <si>
    <t>Are there procedures to ensure that all of the goods received by the Entity are counted, examined, meet quality standards, and fulfill the requirements of the purchase orders?</t>
  </si>
  <si>
    <t>Requirements</t>
  </si>
  <si>
    <t>Are policy updates communicated to other procurement staff (e.g. Official Announcements, SPD webinars, etc.)?</t>
  </si>
  <si>
    <t>Completed by</t>
  </si>
  <si>
    <t>Georgia Certified Purchasing Associate</t>
  </si>
  <si>
    <t>RFP Certificate</t>
  </si>
  <si>
    <t>Georgia Certified Purchasing Manager</t>
  </si>
  <si>
    <t>APO/CUPO Title</t>
  </si>
  <si>
    <t>State Certifications Earned</t>
  </si>
  <si>
    <t>Are procedures in place to ensure the Internal Policies and Procedures are updated with State Purchasing Division Official Announcements or GPM revisions?</t>
  </si>
  <si>
    <t>Is the effective date shown on the internal Policies and Procedures within the last year?</t>
  </si>
  <si>
    <t>Do both Policies and Procedures manuals comply with State of Georgia purchasing laws and  Administrative Rules (O.C.G.A and GPM)?</t>
  </si>
  <si>
    <t>Score</t>
  </si>
  <si>
    <t>Policies and Procedures</t>
  </si>
  <si>
    <t>Separation of Duties</t>
  </si>
  <si>
    <t>Documentation and Records</t>
  </si>
  <si>
    <t>Contracts and Vendor Relations</t>
  </si>
  <si>
    <t>Select APO/CUPO's Highest State Certification</t>
  </si>
  <si>
    <t>Audits and Spend Analysis</t>
  </si>
  <si>
    <t>Reason for Control</t>
  </si>
  <si>
    <t>Verifying the availability of funds helps to ensure that purchases do not exceed budget authorizations.</t>
  </si>
  <si>
    <t>Prior approvals help to ensure that purchases are necessary and that cost has been evaluated.</t>
  </si>
  <si>
    <t>When practical, are purchases authorized by someone other than the employee requesting the purchase?</t>
  </si>
  <si>
    <t>Is the approval to purchase separated from receiving goods or services?</t>
  </si>
  <si>
    <t>Detailed requisition forms provide for a comparison of the items requested and the items ordered and received.  Standard forms also provide a method to record approvals.</t>
  </si>
  <si>
    <t>This helps to ensure that all ordered goods/services are received.  Closing out open encumbrances also helps to ensure accurate financial reporting.</t>
  </si>
  <si>
    <t>Procurement Staff</t>
  </si>
  <si>
    <t>Is the State Purchasing Division notified of any changes to the APO/CUPO through submission of a Designation of APO/CUPO form?</t>
  </si>
  <si>
    <t>Is the State Purchasing Division notified of any changes to the Purchasing Card Administrator using the Designation of Card Program Administrator form?</t>
  </si>
  <si>
    <t>Business Processes</t>
  </si>
  <si>
    <t>Does Procurement Staff periodically review spend on fixed agency contracts to ensure that purchases, including any piggyback arrangements, have not exceeded the amount of the contract?</t>
  </si>
  <si>
    <t>Separation of the approval process from the request to purchase and receiving of goods or services reduces the opportunity for theft or misuse of funds.</t>
  </si>
  <si>
    <t>Internal Controls Questionnaire (ICQ)</t>
  </si>
  <si>
    <t>Is the effective date shown on the internal P-Card Policies and Procedures within the last year?</t>
  </si>
  <si>
    <r>
      <t xml:space="preserve">Do the internal procedures address the proper </t>
    </r>
    <r>
      <rPr>
        <sz val="12"/>
        <color indexed="8"/>
        <rFont val="Calibri"/>
        <family val="2"/>
        <scheme val="minor"/>
      </rPr>
      <t>business flow of requisitions, approvals, authorized signatures, and proper documentation?</t>
    </r>
  </si>
  <si>
    <t>Are all department or division heads aware of the State Entity's legal representative(s) authorized to sign and renew Agency Contracts?</t>
  </si>
  <si>
    <t>Max Score</t>
  </si>
  <si>
    <t>Actual Score</t>
  </si>
  <si>
    <t xml:space="preserve">Procurement staff might not receive important announcements from SPD. </t>
  </si>
  <si>
    <t>Procurement staff might not obtain the access to the GPR needed to perform their job responsibilities.</t>
  </si>
  <si>
    <t>Policies and procedures could be out-of-date resulting in procurement staff violating laws and regulations.</t>
  </si>
  <si>
    <t>Procurement staff could violate laws and regulations.</t>
  </si>
  <si>
    <t>There could be unauthorized, unnecessary, or fraudulent purchases; lost discounts due to late payments; conflicts of interest.</t>
  </si>
  <si>
    <t>There could be theft of equipment, inventory shortages, and additional costs to replace items.</t>
  </si>
  <si>
    <t>Are outstanding encumbrances reviewed at least annually to determine if amounts should be continued, adjusted, or cancelled?</t>
  </si>
  <si>
    <t>Date Completed</t>
  </si>
  <si>
    <t>Min Score</t>
  </si>
  <si>
    <t>Tier</t>
  </si>
  <si>
    <t>Level</t>
  </si>
  <si>
    <t>Tier I (+)</t>
  </si>
  <si>
    <t xml:space="preserve">Tier I </t>
  </si>
  <si>
    <t>Tier II</t>
  </si>
  <si>
    <t>Tier III</t>
  </si>
  <si>
    <t>Tier IV</t>
  </si>
  <si>
    <t>Max Points</t>
  </si>
  <si>
    <t>Status</t>
  </si>
  <si>
    <t>Well-trained procurement personnel make fewer errors, resulting in better procurements and cost savings.</t>
  </si>
  <si>
    <t># Not Answered</t>
  </si>
  <si>
    <t>Indicating the effective dates assures employees that they are using the most current policies.</t>
  </si>
  <si>
    <t>State Entities should strive for best value in all procurements, not just those that are bid.</t>
  </si>
  <si>
    <t>Regular audit buyers' and cardholders' purchases will reduce the likelihood of theft.</t>
  </si>
  <si>
    <t>Analysis of spending patterns can alert the APO/CUPO to the need for State Entity contracts.</t>
  </si>
  <si>
    <t>Review of purchase orders and P-Card transactions can alert management to attempts to circumvent legal requirements (e.g. bid limits, STL's).</t>
  </si>
  <si>
    <t>The State of Georgia has legal requirements for records retention based on the type of document.</t>
  </si>
  <si>
    <t>Defined procedures for emergency purchases ensure that emergency purchases are emergencies and not the result of lack of planning.  All employees should have a clear understanding of what is and is not an emergency.</t>
  </si>
  <si>
    <t>Do internal policies and procedures prohibit or place restrictions on conducting business with employees or any of their immediate family?</t>
  </si>
  <si>
    <t>This practice reduces or eliminates the appearance of favoritism, conflicts of interest, or collusion.</t>
  </si>
  <si>
    <t>Critical</t>
  </si>
  <si>
    <t>Satisfactory</t>
  </si>
  <si>
    <t>Marginal</t>
  </si>
  <si>
    <t>Underperforming</t>
  </si>
  <si>
    <t>Unsatisfactory</t>
  </si>
  <si>
    <t>Definition</t>
  </si>
  <si>
    <t>A State Entity’s performance in this category reflects strong compliance with all applicable laws and administrative rules.  No significant weaknesses were identified.  Staff appears to be well-trained and are following both State and internal policies and procedures.  Any violations are minor and are easily corrected.  Risk of financial loss and/or accusations of improper procurement practices is very minimal and is not a concern at this time.</t>
  </si>
  <si>
    <t>A State Entity’s performance in this category reflects compliance within acceptable parameters.  Adherence to training and policies appears to be adequate.  Any violations of laws and administrative rules are minor and are easily correctable.  Additional coaching for buyers indicated on the solicitations or purchase orders is recommended.  Risk of financial loss and/or accusations of improper procurement practices is minimal and should not be a concern at this time.  However, additional training will reduce the risk.</t>
  </si>
  <si>
    <t>A State Entity’s performance is less than satisfactory and indicates some lack of compliance with established laws and/or administrative rules that govern the purchase order and solicitation processes.  Increased attention is needed to training and auditing the work of the individual buyers.  Risk of financial loss and/or accusations of improper procurement practices exists but is minimal depending on the actual procurement area.</t>
  </si>
  <si>
    <t>A State Entity’s performance shows significant non-compliance in the procurement area receiving this rating.  Procurement personnel demonstrate a significant need for additional training and require close supervision in order to complete procurements according to Georgia law and administrative rules.  The State Entity is at a moderate risk of financial loss and/or accusations of improper procurement practices.  Issues need timely attention in order to implement corrective measures.</t>
  </si>
  <si>
    <t>A State Entity’s procurement personnel require strong supervisory attention and monitoring of purchase orders and solicitations.  Activities demonstrate either lack of adequate training or disregard for State procurement laws and administrative rules.  This places the State Entity at significant risk of financial loss and/or accusations of improper procurement practices.   Issues need immediate attention in order to implement corrective measures.</t>
  </si>
  <si>
    <t>Tier Level</t>
  </si>
  <si>
    <t>Electronic storage of documentation allows easy access to documentation in the event of Open Records Requests while reducing the amount of space needed for storage.</t>
  </si>
  <si>
    <t>Contracts are not legally binding unless signed by an authorized representative of the State Entity and the supplier.</t>
  </si>
  <si>
    <t>Use of standard forms ensures that there is an audit trail for all procurements.  It also ensures that all required legal notices are included in the solicitation.</t>
  </si>
  <si>
    <t>Regular reporting on supplier performance enables the Entity to determine if contracts should be renewed or cancelled and provides documentation when addressing deficient performance during the life of the contract.</t>
  </si>
  <si>
    <t>Documentation of supplier performance provides the legal justification in the event a State Entity must terminate a contract for non-performance.</t>
  </si>
  <si>
    <t>Inspection should be done at the beginning of a contract to ensure all documentation is present.  Periodic inspections help to ensure that documentation is not lost.</t>
  </si>
  <si>
    <t>Exceeding an awarded amount is a violation of the terms of the contract.  State Entities must receive approval from the State Purchasing Division if the amount of the contract exceeds the Entity's DPA.</t>
  </si>
  <si>
    <t>Do procurement staff verify the availability of funds (i.e. budget check) prior to making purchases or before a purchase order is dispatched?</t>
  </si>
  <si>
    <t>Are purchase orders reviewed and approved prior to dispatch, including review of the goods or services purchased to determine legitimacy?</t>
  </si>
  <si>
    <t>Do approvers or other supervisors follow up when purchase requisitions appear unusual, suspicious, or extravagant?</t>
  </si>
  <si>
    <t>Review of purchases to determine legitimacy and reasonableness reduces the chances of fraud, waste, or abuse.</t>
  </si>
  <si>
    <t>Are employees cautioned not to share their PeopleSoft, eSource, and Georgia Procurement Registry user ID's and passwords?</t>
  </si>
  <si>
    <t>Significance</t>
  </si>
  <si>
    <t>&lt;Select Entity Name from List&gt;</t>
  </si>
  <si>
    <t>Entity_Code</t>
  </si>
  <si>
    <t>Entity_Fin_Sys</t>
  </si>
  <si>
    <t>Abraham Baldwin Agricultural College (55700)</t>
  </si>
  <si>
    <t>BOR PeopleSoft</t>
  </si>
  <si>
    <t>Administrative Services, Department of (40300)</t>
  </si>
  <si>
    <t>TGM</t>
  </si>
  <si>
    <t>Agriculture, Department of (40200)</t>
  </si>
  <si>
    <t>Albany State University (52100)</t>
  </si>
  <si>
    <t>Albany Technical College (82000)</t>
  </si>
  <si>
    <t>Armstrong State University (52400)</t>
  </si>
  <si>
    <t>Atlanta Metropolitan State College (61000)</t>
  </si>
  <si>
    <t>61000</t>
  </si>
  <si>
    <t>Athens Technical College (82200)</t>
  </si>
  <si>
    <t>Atlanta Technical College (82300)</t>
  </si>
  <si>
    <t>Audits and Accounts, Department of (40400)</t>
  </si>
  <si>
    <t>Augusta Technical College (82400)</t>
  </si>
  <si>
    <t>Augusta University (51200)</t>
  </si>
  <si>
    <t>Bainbridge College (56200)</t>
  </si>
  <si>
    <t>Banking and Finance, Department of (40600)</t>
  </si>
  <si>
    <t>Behavioral Health, Department of (44100)</t>
  </si>
  <si>
    <t>Board of Regents (47200)</t>
  </si>
  <si>
    <t>Central Georgia Technical College (83500)</t>
  </si>
  <si>
    <t>Chattahoochee Technical College (82700)</t>
  </si>
  <si>
    <t>Clayton State University (52800)</t>
  </si>
  <si>
    <t>Coastal Pines Technical College (81800)</t>
  </si>
  <si>
    <t>College of Coastal Georgia (56300)</t>
  </si>
  <si>
    <t>Columbus State University (53000)</t>
  </si>
  <si>
    <t>Columbus Technical College (82800)</t>
  </si>
  <si>
    <t>Community Affairs, Department of (42800)</t>
  </si>
  <si>
    <t>Community Health, Department of (41900)</t>
  </si>
  <si>
    <t>Community Supervision, Department of (47700)</t>
  </si>
  <si>
    <t>Corrections, Department of (46700)</t>
  </si>
  <si>
    <t>Criminal Justice Coordinating Council (42246)</t>
  </si>
  <si>
    <t>SAO PeopleSoft</t>
  </si>
  <si>
    <t>Dalton State College (56900)</t>
  </si>
  <si>
    <t>Darton College (57000)</t>
  </si>
  <si>
    <t>Department of Early Care and Learning (46900)</t>
  </si>
  <si>
    <t>Drivers Services, Department of (47500)</t>
  </si>
  <si>
    <t>East Georgia State College (57200)</t>
  </si>
  <si>
    <t>Economic Development, Department of (42900)</t>
  </si>
  <si>
    <t>Education, Department of (41400)</t>
  </si>
  <si>
    <t>Fort Valley State University (53300)</t>
  </si>
  <si>
    <t>Georgia Bureau of Investigation (47100)</t>
  </si>
  <si>
    <t>Georgia College and State University (53600)</t>
  </si>
  <si>
    <t>Georgia Forestry Commission (42000)</t>
  </si>
  <si>
    <t>Georgia Gwinnett College (54000)</t>
  </si>
  <si>
    <t>Georgia Highlands College (57300)</t>
  </si>
  <si>
    <t>Georgia Institute of Technology (50300)</t>
  </si>
  <si>
    <t>Georgia Northwestern Technical College (83800)</t>
  </si>
  <si>
    <t>82900</t>
  </si>
  <si>
    <t>Georgia Perimeter College (57100)</t>
  </si>
  <si>
    <t>Georgia Piedmont Technical College (83000)</t>
  </si>
  <si>
    <t>Georgia Post Council - Tucker (46602)</t>
  </si>
  <si>
    <t>Georgia Public Telecommunications Commission (97700)</t>
  </si>
  <si>
    <t>Georgia Southern University (53900)</t>
  </si>
  <si>
    <t>Georgia Southwestern State University (54200)</t>
  </si>
  <si>
    <t>Georgia State University (50900)</t>
  </si>
  <si>
    <t>Georgia Vocational Rehabilitation Agency</t>
  </si>
  <si>
    <t>42700</t>
  </si>
  <si>
    <t>Gordon College (57600)</t>
  </si>
  <si>
    <t>Governor's Office of Highway Safety (46627)</t>
  </si>
  <si>
    <t>Gwinnett Technical College (83200)</t>
  </si>
  <si>
    <t>Human Services, Department of (42700)</t>
  </si>
  <si>
    <t>Insurance, Department of (40800)</t>
  </si>
  <si>
    <t>Juvenile Justice, Department of (46100)</t>
  </si>
  <si>
    <t>Kennesaw State University (54300)</t>
  </si>
  <si>
    <t>Labor, Department of (44000)</t>
  </si>
  <si>
    <t>Lanier Technical College (83400)</t>
  </si>
  <si>
    <t>Law, Department of (44200)</t>
  </si>
  <si>
    <t>Middle Georgia State University (58400)</t>
  </si>
  <si>
    <t>Natural Resources, Department of (46200)</t>
  </si>
  <si>
    <t>North Georgia Technical College (83800)</t>
  </si>
  <si>
    <t>Oconee Fall Line Technical College (81700)</t>
  </si>
  <si>
    <t>81700</t>
  </si>
  <si>
    <t>Office of Planning and Budget (42200)</t>
  </si>
  <si>
    <t>Ogeechee Technical College (84400)</t>
  </si>
  <si>
    <t>Pardons and Paroles, State Board of (46500)</t>
  </si>
  <si>
    <t>Public Health, Department of (40500)</t>
  </si>
  <si>
    <t>Public Safety Training Center (46601)</t>
  </si>
  <si>
    <t>Public Safety, Department of (46600)</t>
  </si>
  <si>
    <t>Public Service Commission (47000)</t>
  </si>
  <si>
    <t>Hybrid</t>
  </si>
  <si>
    <t>REGION 001 - DFCS</t>
  </si>
  <si>
    <t>REGION 002 - DFCS</t>
  </si>
  <si>
    <t>REGION 003 - DFCS</t>
  </si>
  <si>
    <t>REGION 004 - DFCS</t>
  </si>
  <si>
    <t>REGION 005 - DFCS</t>
  </si>
  <si>
    <t>REGION 006 - DFCS</t>
  </si>
  <si>
    <t>REGION 007 - DFCS</t>
  </si>
  <si>
    <t>REGION 008 - DFCS</t>
  </si>
  <si>
    <t>REGION 009 - DFCS</t>
  </si>
  <si>
    <t>REGION 010 - DFCS</t>
  </si>
  <si>
    <t>REGION 011 - DFCS</t>
  </si>
  <si>
    <t>REGION 012 - DFCS</t>
  </si>
  <si>
    <t>REGION 013 - DFCS</t>
  </si>
  <si>
    <t>REGION 014 - DFCS</t>
  </si>
  <si>
    <t>REGION 015 - DFCS</t>
  </si>
  <si>
    <t>REGION 016 - DFCS</t>
  </si>
  <si>
    <t>REGION 017 - DFCS</t>
  </si>
  <si>
    <t>Revenue, Department of (47400)</t>
  </si>
  <si>
    <t>Savannah State University (54800)</t>
  </si>
  <si>
    <t>Savannah Technical College (84100)</t>
  </si>
  <si>
    <t>Secretary of State (47800)</t>
  </si>
  <si>
    <t>Soil and Water Conservation Commission, State (48000)</t>
  </si>
  <si>
    <t>South Georgia State College (58800)</t>
  </si>
  <si>
    <t>South Georgia Technical College (84200)</t>
  </si>
  <si>
    <t>Southeastern Technical College (84300)</t>
  </si>
  <si>
    <t>Southern Crescent Technical College (83100)</t>
  </si>
  <si>
    <t>Southern Polytechnic State University (55000)</t>
  </si>
  <si>
    <t>Southern Regional Technical College (83700)</t>
  </si>
  <si>
    <t>State Accounting Office (40700)</t>
  </si>
  <si>
    <t>Technical College System of Georgia (41500)</t>
  </si>
  <si>
    <t>Transportation, Department of (48400)</t>
  </si>
  <si>
    <t>University of Georgia (51800)</t>
  </si>
  <si>
    <t>University of North Georgia (54500)</t>
  </si>
  <si>
    <t>University of West Georgia (55400)</t>
  </si>
  <si>
    <t>Valdosta State University (55100)</t>
  </si>
  <si>
    <t>Veterans Services, Department of (48800)</t>
  </si>
  <si>
    <t>48800</t>
  </si>
  <si>
    <t>West Georgia Technical College (82600)</t>
  </si>
  <si>
    <t>Wiregrass Technical College (84800)</t>
  </si>
  <si>
    <t>Does this review of split purchases extend to review of combined purchase order and P-Card transactions to circumvent bid limits and/or authorized signature/Single Transaction Limits?</t>
  </si>
  <si>
    <t>Does the Entity upload copies of invoices and other documentation to purchase orders and/or vouchers?</t>
  </si>
  <si>
    <t>Have all procurement staff listed in the GPR obtained certifications required for their roles available from the State Purchasing Division?</t>
  </si>
  <si>
    <t>Does receiving and/or accounting staff review invoices, packing slips, and purchase orders to determine accuracy and resolve all discrepancies prior to payment (i.e. three-way match)?</t>
  </si>
  <si>
    <t>Are paper procurement records at all locations (e.g. central offices, field offices) adequately maintained and securely stored?</t>
  </si>
  <si>
    <t>Verifying the accurate receipt of goods or services ensures that the State Entity receives what it pays for.</t>
  </si>
  <si>
    <t>Regular audit/review of procurement activities can identify areas of weakness sooner.</t>
  </si>
  <si>
    <t>Incorrect or inaccurate information could result in improper budget charges or payments made for goods/services not received.  Entities should always obtain a corrected invoice when needed.</t>
  </si>
  <si>
    <t>Secure storage of paper documents is critical in order to ensure all documents are available for Open Records Requests and audit requirements.  Remote locations are under the same requirements as central offices to ensure adequacy and availability of records.</t>
  </si>
  <si>
    <t>Entity APO/CUPO Name</t>
  </si>
  <si>
    <t>Review Comments</t>
  </si>
  <si>
    <t>Do internal policies and procedures prohibit or restrict the receipt of gifts from suppliers or potential suppliers above the legal limit?</t>
  </si>
  <si>
    <t>Are any changes to approvers or their approval limits updated in the financial system in a timely manner and are buyers notified of the changes?</t>
  </si>
  <si>
    <t>Are regular internal reviews of both purchase orders and P-Cards conducted quarterly or annually?</t>
  </si>
  <si>
    <t xml:space="preserve">Does the Entity analyze the spending patterns of the various business units at least annually?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</si>
</sst>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Arial"/>
      <family val="2"/>
    </font>
    <font>
      <sz val="10"/>
      <name val="Arial"/>
      <family val="2"/>
    </font>
    <font>
      <sz val="10"/>
      <color theme="1"/>
      <name val="Arial"/>
      <family val="2"/>
    </font>
    <font>
      <b/>
      <sz val="18"/>
      <color theme="0"/>
      <name val="Calibri"/>
      <family val="2"/>
      <scheme val="minor"/>
    </font>
    <font>
      <b/>
      <sz val="12"/>
      <color rgb="FFC00000"/>
      <name val="Calibri"/>
      <family val="2"/>
      <scheme val="minor"/>
    </font>
    <font>
      <sz val="12"/>
      <color theme="1"/>
      <name val="Calibri"/>
      <family val="2"/>
      <scheme val="minor"/>
    </font>
    <font>
      <sz val="12"/>
      <color indexed="8"/>
      <name val="Calibri"/>
      <family val="2"/>
      <scheme val="minor"/>
    </font>
    <font>
      <sz val="12"/>
      <name val="Calibri"/>
      <family val="2"/>
      <scheme val="minor"/>
    </font>
    <font>
      <sz val="10"/>
      <color theme="1"/>
      <name val="Calibri"/>
      <family val="2"/>
      <scheme val="minor"/>
    </font>
    <font>
      <b/>
      <sz val="12"/>
      <color theme="0"/>
      <name val="Calibri"/>
      <family val="2"/>
      <scheme val="minor"/>
    </font>
    <font>
      <b/>
      <sz val="12"/>
      <color theme="7" tint="-0.249977111117893"/>
      <name val="Calibri"/>
      <family val="2"/>
      <scheme val="minor"/>
    </font>
    <font>
      <b/>
      <sz val="12"/>
      <color theme="1"/>
      <name val="Calibri"/>
      <family val="2"/>
      <scheme val="minor"/>
    </font>
    <font>
      <b/>
      <sz val="11"/>
      <color theme="1"/>
      <name val="Calibri"/>
      <family val="2"/>
      <scheme val="minor"/>
    </font>
    <font>
      <b/>
      <sz val="11"/>
      <color rgb="FF000000"/>
      <name val="Calibri"/>
      <family val="2"/>
    </font>
    <font>
      <sz val="11"/>
      <color rgb="FF000000"/>
      <name val="Calibri"/>
      <family val="2"/>
    </font>
  </fonts>
  <fills count="6">
    <fill>
      <patternFill patternType="none"/>
    </fill>
    <fill>
      <patternFill patternType="gray125"/>
    </fill>
    <fill>
      <patternFill patternType="solid">
        <fgColor theme="9" tint="0.79998168889431442"/>
        <bgColor indexed="64"/>
      </patternFill>
    </fill>
    <fill>
      <patternFill patternType="solid">
        <fgColor rgb="FF0070C0"/>
        <bgColor indexed="64"/>
      </patternFill>
    </fill>
    <fill>
      <patternFill patternType="solid">
        <fgColor theme="4" tint="0.79998168889431442"/>
        <bgColor indexed="64"/>
      </patternFill>
    </fill>
    <fill>
      <patternFill patternType="solid">
        <fgColor rgb="FFC0C0C0"/>
        <bgColor rgb="FFC0C0C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1" fillId="0" borderId="0"/>
    <xf numFmtId="9" fontId="1" fillId="0" borderId="0" applyFont="0" applyFill="0" applyBorder="0" applyAlignment="0" applyProtection="0"/>
    <xf numFmtId="9" fontId="2" fillId="0" borderId="0" applyFont="0" applyFill="0" applyBorder="0" applyAlignment="0" applyProtection="0"/>
  </cellStyleXfs>
  <cellXfs count="59">
    <xf numFmtId="0" fontId="0" fillId="0" borderId="0" xfId="0"/>
    <xf numFmtId="0" fontId="0" fillId="0" borderId="0" xfId="0" applyAlignment="1"/>
    <xf numFmtId="0" fontId="3" fillId="0" borderId="3" xfId="0" applyFont="1" applyFill="1" applyBorder="1" applyAlignment="1" applyProtection="1">
      <alignment vertical="center" wrapText="1"/>
    </xf>
    <xf numFmtId="0" fontId="8" fillId="0" borderId="0" xfId="0" applyFont="1" applyFill="1" applyBorder="1" applyAlignment="1" applyProtection="1">
      <alignment wrapText="1"/>
    </xf>
    <xf numFmtId="0" fontId="5" fillId="0" borderId="0" xfId="0" applyFont="1" applyFill="1" applyBorder="1" applyAlignment="1" applyProtection="1">
      <alignment horizontal="left" vertical="top" wrapText="1"/>
    </xf>
    <xf numFmtId="9" fontId="0" fillId="0" borderId="0" xfId="3" applyFont="1"/>
    <xf numFmtId="0" fontId="8" fillId="0" borderId="0" xfId="0" applyFont="1" applyFill="1" applyBorder="1" applyAlignment="1" applyProtection="1">
      <alignment vertical="top" wrapText="1"/>
    </xf>
    <xf numFmtId="0" fontId="3" fillId="0" borderId="3" xfId="0" applyFont="1" applyFill="1" applyBorder="1" applyAlignment="1" applyProtection="1">
      <alignment horizontal="center" vertical="center" wrapText="1"/>
    </xf>
    <xf numFmtId="0" fontId="0" fillId="0" borderId="0" xfId="0" applyAlignment="1">
      <alignment vertical="top"/>
    </xf>
    <xf numFmtId="0" fontId="0" fillId="0" borderId="0" xfId="0" applyFont="1" applyBorder="1" applyAlignment="1">
      <alignment horizontal="left" vertical="top"/>
    </xf>
    <xf numFmtId="0" fontId="0" fillId="0" borderId="0" xfId="0" applyAlignment="1">
      <alignment horizontal="left" vertical="top"/>
    </xf>
    <xf numFmtId="0" fontId="13" fillId="5" borderId="1" xfId="0" applyFont="1" applyFill="1" applyBorder="1" applyAlignment="1" applyProtection="1">
      <alignment horizontal="center" vertical="center"/>
    </xf>
    <xf numFmtId="49" fontId="13" fillId="5" borderId="1" xfId="0" applyNumberFormat="1" applyFont="1" applyFill="1" applyBorder="1" applyAlignment="1" applyProtection="1">
      <alignment horizontal="center" vertical="center"/>
    </xf>
    <xf numFmtId="0" fontId="14" fillId="0" borderId="8" xfId="0" applyFont="1" applyFill="1" applyBorder="1" applyAlignment="1" applyProtection="1">
      <alignment vertical="center"/>
    </xf>
    <xf numFmtId="49" fontId="14" fillId="0" borderId="8" xfId="0" applyNumberFormat="1" applyFont="1" applyFill="1" applyBorder="1" applyAlignment="1" applyProtection="1">
      <alignment vertical="center"/>
    </xf>
    <xf numFmtId="0" fontId="14" fillId="0" borderId="9" xfId="0" applyFont="1" applyFill="1" applyBorder="1" applyAlignment="1" applyProtection="1">
      <alignment vertical="center"/>
    </xf>
    <xf numFmtId="49" fontId="0" fillId="0" borderId="0" xfId="0" applyNumberFormat="1" applyAlignment="1"/>
    <xf numFmtId="0" fontId="13" fillId="5"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9" fillId="3" borderId="4"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5" fillId="0" borderId="0" xfId="0" applyFont="1" applyFill="1" applyBorder="1" applyAlignment="1" applyProtection="1">
      <alignment wrapText="1"/>
    </xf>
    <xf numFmtId="0" fontId="5" fillId="0" borderId="0" xfId="0" applyFont="1" applyFill="1" applyBorder="1" applyAlignment="1" applyProtection="1">
      <alignment vertical="center" wrapText="1"/>
    </xf>
    <xf numFmtId="0" fontId="5" fillId="4" borderId="1" xfId="0" applyFont="1" applyFill="1" applyBorder="1" applyAlignment="1" applyProtection="1">
      <alignment vertical="top" wrapText="1"/>
      <protection locked="0"/>
    </xf>
    <xf numFmtId="14" fontId="5" fillId="4" borderId="1" xfId="0" applyNumberFormat="1" applyFont="1" applyFill="1" applyBorder="1" applyAlignment="1" applyProtection="1">
      <alignment horizontal="left" vertical="top" wrapText="1"/>
      <protection locked="0"/>
    </xf>
    <xf numFmtId="0" fontId="7" fillId="0" borderId="13" xfId="0" applyFont="1" applyFill="1" applyBorder="1" applyAlignment="1" applyProtection="1">
      <alignment horizontal="center" vertical="top" wrapText="1"/>
      <protection locked="0"/>
    </xf>
    <xf numFmtId="0" fontId="7" fillId="0" borderId="13" xfId="0" applyFont="1" applyFill="1" applyBorder="1" applyAlignment="1" applyProtection="1">
      <alignment horizontal="center" vertical="top" wrapText="1"/>
    </xf>
    <xf numFmtId="0" fontId="6" fillId="0" borderId="13" xfId="0" applyFont="1" applyFill="1" applyBorder="1" applyAlignment="1" applyProtection="1">
      <alignment horizontal="left" vertical="top" wrapText="1"/>
    </xf>
    <xf numFmtId="0" fontId="0" fillId="0" borderId="0" xfId="0" applyAlignment="1">
      <alignment shrinkToFit="1"/>
    </xf>
    <xf numFmtId="0" fontId="5" fillId="0" borderId="13" xfId="0" applyFont="1" applyFill="1" applyBorder="1" applyAlignment="1" applyProtection="1">
      <alignment horizontal="left" vertical="top" wrapText="1"/>
    </xf>
    <xf numFmtId="0" fontId="7" fillId="0" borderId="13" xfId="0" applyFont="1" applyFill="1" applyBorder="1" applyAlignment="1" applyProtection="1">
      <alignment horizontal="left" vertical="top" wrapText="1"/>
    </xf>
    <xf numFmtId="0" fontId="11" fillId="0" borderId="0" xfId="0" applyFont="1" applyFill="1" applyBorder="1" applyAlignment="1" applyProtection="1">
      <alignment horizontal="right" vertical="top" wrapText="1"/>
    </xf>
    <xf numFmtId="0" fontId="11" fillId="0" borderId="0" xfId="0" applyFont="1" applyFill="1" applyBorder="1" applyAlignment="1" applyProtection="1">
      <alignment horizontal="right" wrapText="1"/>
    </xf>
    <xf numFmtId="0" fontId="8" fillId="0" borderId="0" xfId="0" applyFont="1" applyFill="1" applyBorder="1" applyAlignment="1" applyProtection="1">
      <alignment horizontal="center" vertical="center" wrapText="1"/>
    </xf>
    <xf numFmtId="0" fontId="4" fillId="0" borderId="13" xfId="0" applyFont="1" applyFill="1" applyBorder="1" applyAlignment="1" applyProtection="1">
      <alignment horizontal="center" vertical="top" wrapText="1"/>
    </xf>
    <xf numFmtId="0" fontId="8" fillId="0" borderId="13" xfId="0" applyFont="1" applyFill="1" applyBorder="1" applyAlignment="1" applyProtection="1">
      <alignment wrapText="1"/>
      <protection locked="0"/>
    </xf>
    <xf numFmtId="0" fontId="7"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5" fillId="0" borderId="13" xfId="0" applyFont="1" applyFill="1" applyBorder="1" applyAlignment="1" applyProtection="1">
      <alignment wrapText="1"/>
      <protection locked="0"/>
    </xf>
    <xf numFmtId="0" fontId="7" fillId="0" borderId="13"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10" fillId="2" borderId="13" xfId="0" applyFont="1" applyFill="1" applyBorder="1" applyAlignment="1" applyProtection="1">
      <alignment horizontal="center" vertical="center" wrapText="1"/>
    </xf>
    <xf numFmtId="0" fontId="5" fillId="0" borderId="13" xfId="0" applyFont="1" applyFill="1" applyBorder="1" applyAlignment="1" applyProtection="1">
      <alignment horizontal="left" vertical="top" wrapText="1"/>
    </xf>
    <xf numFmtId="0" fontId="12" fillId="0" borderId="0" xfId="0" applyNumberFormat="1" applyFont="1" applyFill="1" applyBorder="1" applyAlignment="1" applyProtection="1">
      <alignment horizontal="left" vertical="top" wrapText="1"/>
    </xf>
    <xf numFmtId="0" fontId="3" fillId="3"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0" fontId="11" fillId="0" borderId="0" xfId="0" applyFont="1" applyFill="1" applyBorder="1" applyAlignment="1" applyProtection="1">
      <alignment horizontal="right" vertical="top" wrapText="1"/>
    </xf>
    <xf numFmtId="0" fontId="11" fillId="0" borderId="10" xfId="0" applyFont="1" applyFill="1" applyBorder="1" applyAlignment="1" applyProtection="1">
      <alignment horizontal="right" vertical="top" wrapText="1"/>
    </xf>
    <xf numFmtId="0" fontId="11" fillId="0" borderId="0" xfId="0" applyFont="1" applyFill="1" applyBorder="1" applyAlignment="1" applyProtection="1">
      <alignment horizontal="right" wrapText="1"/>
    </xf>
    <xf numFmtId="0" fontId="11" fillId="0" borderId="10" xfId="0" applyFont="1" applyFill="1" applyBorder="1" applyAlignment="1" applyProtection="1">
      <alignment horizontal="right" wrapText="1"/>
    </xf>
    <xf numFmtId="0" fontId="11" fillId="0" borderId="0" xfId="0" applyFont="1" applyFill="1" applyBorder="1" applyAlignment="1" applyProtection="1">
      <alignment horizontal="left" vertical="top" wrapText="1"/>
    </xf>
    <xf numFmtId="9" fontId="11" fillId="0" borderId="0" xfId="3" applyFont="1" applyFill="1" applyBorder="1" applyAlignment="1" applyProtection="1">
      <alignment horizontal="left" vertical="top" wrapTex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7" fillId="0" borderId="13" xfId="0" applyFont="1" applyFill="1" applyBorder="1" applyAlignment="1" applyProtection="1">
      <alignment horizontal="left" vertical="top" wrapText="1"/>
    </xf>
  </cellXfs>
  <cellStyles count="4">
    <cellStyle name="Normal" xfId="0" builtinId="0"/>
    <cellStyle name="Normal 2" xfId="1"/>
    <cellStyle name="Percent" xfId="3" builtinId="5"/>
    <cellStyle name="Percent 2" xfId="2"/>
  </cellStyles>
  <dxfs count="7">
    <dxf>
      <font>
        <color rgb="FF9C0006"/>
      </font>
      <fill>
        <patternFill>
          <bgColor rgb="FFFFC7CE"/>
        </patternFill>
      </fill>
    </dxf>
    <dxf>
      <font>
        <b/>
        <i/>
        <color rgb="FFC00000"/>
      </font>
    </dxf>
    <dxf>
      <font>
        <b/>
        <i/>
        <color rgb="FFC00000"/>
      </font>
    </dxf>
    <dxf>
      <font>
        <b/>
        <i/>
        <color rgb="FFC00000"/>
      </font>
      <fill>
        <patternFill patternType="none">
          <bgColor auto="1"/>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larke\Downloads\RFP_Scorecard%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ation Information"/>
      <sheetName val="RFP Scorecard"/>
      <sheetName val="Resources"/>
    </sheetNames>
    <sheetDataSet>
      <sheetData sheetId="0"/>
      <sheetData sheetId="1">
        <row r="3">
          <cell r="C3" t="str">
            <v>Reference Type</v>
          </cell>
          <cell r="F3" t="str">
            <v>Score</v>
          </cell>
        </row>
        <row r="5">
          <cell r="F5"/>
        </row>
        <row r="6">
          <cell r="F6"/>
        </row>
        <row r="7">
          <cell r="F7"/>
        </row>
        <row r="8">
          <cell r="F8"/>
        </row>
        <row r="9">
          <cell r="F9"/>
        </row>
        <row r="11">
          <cell r="F11"/>
        </row>
        <row r="12">
          <cell r="F12"/>
        </row>
        <row r="13">
          <cell r="F13"/>
        </row>
        <row r="14">
          <cell r="F14"/>
        </row>
        <row r="15">
          <cell r="F15"/>
        </row>
        <row r="16">
          <cell r="F16"/>
        </row>
        <row r="17">
          <cell r="F17"/>
        </row>
        <row r="18">
          <cell r="F18"/>
        </row>
        <row r="19">
          <cell r="F19"/>
        </row>
        <row r="20">
          <cell r="F20"/>
        </row>
        <row r="21">
          <cell r="F21"/>
        </row>
        <row r="22">
          <cell r="F22"/>
        </row>
        <row r="23">
          <cell r="F23"/>
        </row>
        <row r="24">
          <cell r="F24"/>
        </row>
        <row r="26">
          <cell r="F26"/>
        </row>
        <row r="27">
          <cell r="F27">
            <v>0</v>
          </cell>
        </row>
        <row r="28">
          <cell r="F28"/>
        </row>
        <row r="29">
          <cell r="F29"/>
        </row>
        <row r="30">
          <cell r="F30"/>
        </row>
        <row r="31">
          <cell r="F31"/>
        </row>
        <row r="32">
          <cell r="F32"/>
        </row>
        <row r="33">
          <cell r="F33"/>
        </row>
        <row r="34">
          <cell r="F34"/>
        </row>
        <row r="36">
          <cell r="F36"/>
        </row>
        <row r="37">
          <cell r="F37"/>
        </row>
        <row r="38">
          <cell r="F38"/>
        </row>
        <row r="39">
          <cell r="F39"/>
        </row>
        <row r="40">
          <cell r="F40"/>
        </row>
        <row r="41">
          <cell r="F41"/>
        </row>
        <row r="42">
          <cell r="F42"/>
        </row>
        <row r="43">
          <cell r="F43"/>
        </row>
        <row r="44">
          <cell r="F44"/>
        </row>
        <row r="45">
          <cell r="F45"/>
        </row>
        <row r="46">
          <cell r="F46"/>
        </row>
        <row r="47">
          <cell r="F47"/>
        </row>
        <row r="48">
          <cell r="F48"/>
        </row>
        <row r="50">
          <cell r="F50"/>
        </row>
        <row r="52">
          <cell r="F52"/>
        </row>
        <row r="53">
          <cell r="F53"/>
        </row>
        <row r="54">
          <cell r="F54"/>
        </row>
        <row r="55">
          <cell r="F55"/>
        </row>
        <row r="56">
          <cell r="F56"/>
        </row>
        <row r="57">
          <cell r="F57"/>
        </row>
        <row r="58">
          <cell r="F58"/>
        </row>
        <row r="59">
          <cell r="F59"/>
        </row>
        <row r="60">
          <cell r="F60"/>
        </row>
        <row r="61">
          <cell r="F61"/>
        </row>
        <row r="62">
          <cell r="F62"/>
        </row>
        <row r="63">
          <cell r="F63"/>
        </row>
        <row r="64">
          <cell r="F64"/>
        </row>
        <row r="66">
          <cell r="F66"/>
        </row>
        <row r="67">
          <cell r="F67"/>
        </row>
        <row r="68">
          <cell r="F68"/>
        </row>
        <row r="69">
          <cell r="F69"/>
        </row>
        <row r="70">
          <cell r="F70"/>
        </row>
        <row r="71">
          <cell r="F71"/>
        </row>
        <row r="72">
          <cell r="F72"/>
        </row>
        <row r="73">
          <cell r="F73"/>
        </row>
        <row r="74">
          <cell r="F74"/>
        </row>
        <row r="75">
          <cell r="F75"/>
        </row>
        <row r="76">
          <cell r="F76"/>
        </row>
        <row r="77">
          <cell r="F77"/>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cols>
    <col min="1" max="16384" width="9.140625" style="29"/>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70"/>
  <sheetViews>
    <sheetView tabSelected="1" zoomScaleNormal="100" workbookViewId="0">
      <selection activeCell="E7" sqref="E7:G13"/>
    </sheetView>
  </sheetViews>
  <sheetFormatPr defaultRowHeight="15.75" x14ac:dyDescent="0.2"/>
  <cols>
    <col min="1" max="1" width="3.28515625" style="6" bestFit="1" customWidth="1"/>
    <col min="2" max="2" width="14.7109375" style="6" customWidth="1"/>
    <col min="3" max="3" width="46.42578125" style="3" customWidth="1"/>
    <col min="4" max="4" width="13.85546875" style="3" customWidth="1"/>
    <col min="5" max="5" width="14.5703125" style="3" customWidth="1"/>
    <col min="6" max="6" width="13.7109375" style="3" customWidth="1"/>
    <col min="7" max="7" width="44.42578125" style="4" customWidth="1"/>
    <col min="8" max="8" width="46.5703125" style="3" customWidth="1"/>
    <col min="9" max="9" width="9.140625" style="3" customWidth="1"/>
    <col min="10" max="10" width="9.28515625" style="34" hidden="1" customWidth="1"/>
    <col min="11" max="11" width="16.5703125" style="34" hidden="1" customWidth="1"/>
    <col min="12" max="12" width="9.140625" style="3" hidden="1" customWidth="1"/>
    <col min="13" max="13" width="9.140625" style="3" customWidth="1"/>
    <col min="14" max="16384" width="9.140625" style="3"/>
  </cols>
  <sheetData>
    <row r="1" spans="1:15" ht="23.25" x14ac:dyDescent="0.2">
      <c r="A1" s="45" t="s">
        <v>96</v>
      </c>
      <c r="B1" s="45"/>
      <c r="C1" s="45"/>
      <c r="D1" s="45"/>
      <c r="E1" s="45"/>
      <c r="F1" s="45"/>
      <c r="G1" s="45"/>
      <c r="H1" s="45"/>
    </row>
    <row r="2" spans="1:15" ht="23.25" x14ac:dyDescent="0.2">
      <c r="A2" s="46" t="s">
        <v>36</v>
      </c>
      <c r="B2" s="46"/>
      <c r="C2" s="46"/>
      <c r="D2" s="46"/>
      <c r="E2" s="46"/>
      <c r="F2" s="46"/>
      <c r="G2" s="46"/>
      <c r="H2" s="46"/>
      <c r="I2" s="2"/>
      <c r="K2" s="7"/>
      <c r="L2" s="2"/>
    </row>
    <row r="3" spans="1:15" x14ac:dyDescent="0.2">
      <c r="A3" s="32"/>
      <c r="B3" s="3"/>
      <c r="C3" s="32"/>
      <c r="E3" s="32" t="s">
        <v>58</v>
      </c>
      <c r="F3" s="53" t="str">
        <f>IF(status_check&gt;0,"Answer All Questions",SUM(max_score))</f>
        <v>Answer All Questions</v>
      </c>
      <c r="G3" s="53"/>
    </row>
    <row r="4" spans="1:15" x14ac:dyDescent="0.25">
      <c r="A4" s="51" t="s">
        <v>227</v>
      </c>
      <c r="B4" s="52"/>
      <c r="C4" s="24"/>
      <c r="E4" s="32" t="s">
        <v>0</v>
      </c>
      <c r="F4" s="53" t="str">
        <f>IF(status_check&gt;0,"Answer All Questions",SUM(actual_score))</f>
        <v>Answer All Questions</v>
      </c>
      <c r="G4" s="53"/>
    </row>
    <row r="5" spans="1:15" ht="30.75" customHeight="1" x14ac:dyDescent="0.25">
      <c r="A5" s="51" t="s">
        <v>12</v>
      </c>
      <c r="B5" s="52"/>
      <c r="C5" s="24" t="s">
        <v>21</v>
      </c>
      <c r="E5" s="32" t="s">
        <v>16</v>
      </c>
      <c r="F5" s="54" t="str">
        <f>IF(status_check&gt;0,"Answer All Questions", IF(ISERROR(ROUND(F4/F3,2))=TRUE,"",ROUND(F4/F3,2)))</f>
        <v>Answer All Questions</v>
      </c>
      <c r="G5" s="54"/>
    </row>
    <row r="6" spans="1:15" x14ac:dyDescent="0.2">
      <c r="A6" s="49" t="s">
        <v>11</v>
      </c>
      <c r="B6" s="50"/>
      <c r="C6" s="24"/>
      <c r="E6" s="32" t="s">
        <v>82</v>
      </c>
      <c r="F6" s="53" t="str">
        <f>IF(status_check&gt;0,"Answer All Questions", IF(F5&gt;=Lookups!G2,Lookups!J2,IF(F5&gt;=Lookups!G3,Lookups!J3,IF(F5&gt;=Lookups!G4,Lookups!J4,IF(F5&gt;=Lookups!G5,Lookups!J5,Lookups!J6)))))</f>
        <v>Answer All Questions</v>
      </c>
      <c r="G6" s="53"/>
    </row>
    <row r="7" spans="1:15" x14ac:dyDescent="0.2">
      <c r="A7" s="49" t="s">
        <v>7</v>
      </c>
      <c r="B7" s="50"/>
      <c r="C7" s="24"/>
      <c r="E7" s="44" t="str">
        <f>IF(ISERROR(VLOOKUP(F6,tier_defs,3,FALSE))=TRUE, "Answer All Questions in order for Tier Definition to Display", VLOOKUP(F6,tier_defs,3,FALSE))</f>
        <v>Answer All Questions in order for Tier Definition to Display</v>
      </c>
      <c r="F7" s="44"/>
      <c r="G7" s="44"/>
      <c r="K7" s="34" t="s">
        <v>61</v>
      </c>
      <c r="L7" s="3">
        <f>COUNTIF(status,"Not Started")</f>
        <v>44</v>
      </c>
    </row>
    <row r="8" spans="1:15" x14ac:dyDescent="0.2">
      <c r="A8" s="49" t="s">
        <v>49</v>
      </c>
      <c r="B8" s="49"/>
      <c r="C8" s="25"/>
      <c r="E8" s="44"/>
      <c r="F8" s="44"/>
      <c r="G8" s="44"/>
    </row>
    <row r="9" spans="1:15" x14ac:dyDescent="0.2">
      <c r="A9" s="3"/>
      <c r="B9" s="3"/>
      <c r="D9" s="4"/>
      <c r="E9" s="44"/>
      <c r="F9" s="44"/>
      <c r="G9" s="44"/>
    </row>
    <row r="10" spans="1:15" x14ac:dyDescent="0.2">
      <c r="A10" s="32"/>
      <c r="B10" s="32"/>
      <c r="D10" s="4"/>
      <c r="E10" s="44"/>
      <c r="F10" s="44"/>
      <c r="G10" s="44"/>
    </row>
    <row r="11" spans="1:15" x14ac:dyDescent="0.2">
      <c r="A11" s="32"/>
      <c r="B11" s="32"/>
      <c r="D11" s="4"/>
      <c r="E11" s="44"/>
      <c r="F11" s="44"/>
      <c r="G11" s="44"/>
    </row>
    <row r="12" spans="1:15" x14ac:dyDescent="0.2">
      <c r="A12" s="32"/>
      <c r="B12" s="32"/>
      <c r="D12" s="4"/>
      <c r="E12" s="44"/>
      <c r="F12" s="44"/>
      <c r="G12" s="44"/>
    </row>
    <row r="13" spans="1:15" x14ac:dyDescent="0.2">
      <c r="A13" s="32"/>
      <c r="B13" s="32"/>
      <c r="D13" s="4"/>
      <c r="E13" s="44"/>
      <c r="F13" s="44"/>
      <c r="G13" s="44"/>
    </row>
    <row r="14" spans="1:15" x14ac:dyDescent="0.25">
      <c r="A14" s="32"/>
      <c r="B14" s="33"/>
    </row>
    <row r="15" spans="1:15" s="22" customFormat="1" ht="31.5" x14ac:dyDescent="0.25">
      <c r="A15" s="55" t="s">
        <v>5</v>
      </c>
      <c r="B15" s="56"/>
      <c r="C15" s="57"/>
      <c r="D15" s="19" t="s">
        <v>1</v>
      </c>
      <c r="E15" s="19" t="s">
        <v>41</v>
      </c>
      <c r="F15" s="20" t="s">
        <v>95</v>
      </c>
      <c r="G15" s="19" t="s">
        <v>23</v>
      </c>
      <c r="H15" s="21" t="s">
        <v>228</v>
      </c>
      <c r="J15" s="19" t="s">
        <v>40</v>
      </c>
      <c r="K15" s="19" t="s">
        <v>59</v>
      </c>
      <c r="L15" s="19" t="s">
        <v>41</v>
      </c>
      <c r="M15" s="23"/>
      <c r="N15" s="23"/>
      <c r="O15" s="23"/>
    </row>
    <row r="16" spans="1:15" x14ac:dyDescent="0.2">
      <c r="A16" s="47" t="s">
        <v>30</v>
      </c>
      <c r="B16" s="48"/>
      <c r="C16" s="48"/>
      <c r="D16" s="48"/>
      <c r="E16" s="48"/>
      <c r="F16" s="48"/>
      <c r="G16" s="48"/>
      <c r="H16" s="48"/>
    </row>
    <row r="17" spans="1:12" ht="51" customHeight="1" x14ac:dyDescent="0.2">
      <c r="A17" s="35">
        <v>1</v>
      </c>
      <c r="B17" s="43" t="s">
        <v>31</v>
      </c>
      <c r="C17" s="43"/>
      <c r="D17" s="26"/>
      <c r="E17" s="27" t="str">
        <f>IF(D17="Yes",J17,IF(D17="No",0,IF(D17="Needs Improvement",1," ")))</f>
        <v xml:space="preserve"> </v>
      </c>
      <c r="F17" s="27" t="s">
        <v>71</v>
      </c>
      <c r="G17" s="30" t="s">
        <v>42</v>
      </c>
      <c r="H17" s="36"/>
      <c r="J17" s="37">
        <f>VLOOKUP(F17,reference,2,FALSE)</f>
        <v>3</v>
      </c>
      <c r="K17" s="38" t="str">
        <f>IF(D17="","Not Started","Answered")</f>
        <v>Not Started</v>
      </c>
      <c r="L17" s="37" t="str">
        <f>E17</f>
        <v xml:space="preserve"> </v>
      </c>
    </row>
    <row r="18" spans="1:12" ht="50.25" customHeight="1" x14ac:dyDescent="0.2">
      <c r="A18" s="35">
        <v>2</v>
      </c>
      <c r="B18" s="43" t="s">
        <v>32</v>
      </c>
      <c r="C18" s="43"/>
      <c r="D18" s="26"/>
      <c r="E18" s="27" t="str">
        <f t="shared" ref="E18:E20" si="0">IF(D18="Yes",J18,IF(D18="No",0,IF(D18="Needs Improvement",1," ")))</f>
        <v xml:space="preserve"> </v>
      </c>
      <c r="F18" s="27" t="s">
        <v>71</v>
      </c>
      <c r="G18" s="30" t="s">
        <v>42</v>
      </c>
      <c r="H18" s="36"/>
      <c r="J18" s="37">
        <f>VLOOKUP(F18,reference,2,FALSE)</f>
        <v>3</v>
      </c>
      <c r="K18" s="38" t="str">
        <f t="shared" ref="K18:K20" si="1">IF(D18="","Not Started","Answered")</f>
        <v>Not Started</v>
      </c>
      <c r="L18" s="37" t="str">
        <f t="shared" ref="L18:L69" si="2">E18</f>
        <v xml:space="preserve"> </v>
      </c>
    </row>
    <row r="19" spans="1:12" ht="47.25" x14ac:dyDescent="0.2">
      <c r="A19" s="35">
        <v>3</v>
      </c>
      <c r="B19" s="43" t="str">
        <f>"Does the "&amp;A1&amp; " update its Organizational Structure on the GPR whenever there are changes in APO/CUPO or buyers?"</f>
        <v>Does the &lt;Select Entity Name from List&gt; update its Organizational Structure on the GPR whenever there are changes in APO/CUPO or buyers?</v>
      </c>
      <c r="C19" s="43"/>
      <c r="D19" s="26"/>
      <c r="E19" s="27" t="str">
        <f t="shared" si="0"/>
        <v xml:space="preserve"> </v>
      </c>
      <c r="F19" s="27" t="s">
        <v>71</v>
      </c>
      <c r="G19" s="30" t="s">
        <v>43</v>
      </c>
      <c r="H19" s="36"/>
      <c r="J19" s="37">
        <f>VLOOKUP(F19,reference,2,FALSE)</f>
        <v>3</v>
      </c>
      <c r="K19" s="38" t="str">
        <f t="shared" si="1"/>
        <v>Not Started</v>
      </c>
      <c r="L19" s="37" t="str">
        <f t="shared" si="2"/>
        <v xml:space="preserve"> </v>
      </c>
    </row>
    <row r="20" spans="1:12" s="22" customFormat="1" ht="47.25" x14ac:dyDescent="0.25">
      <c r="A20" s="35">
        <v>4</v>
      </c>
      <c r="B20" s="43" t="s">
        <v>220</v>
      </c>
      <c r="C20" s="43"/>
      <c r="D20" s="26"/>
      <c r="E20" s="27" t="str">
        <f t="shared" si="0"/>
        <v xml:space="preserve"> </v>
      </c>
      <c r="F20" s="27" t="s">
        <v>2</v>
      </c>
      <c r="G20" s="28" t="s">
        <v>60</v>
      </c>
      <c r="H20" s="39"/>
      <c r="J20" s="37">
        <f>VLOOKUP(F20,reference,2,FALSE)</f>
        <v>2</v>
      </c>
      <c r="K20" s="38" t="str">
        <f t="shared" si="1"/>
        <v>Not Started</v>
      </c>
      <c r="L20" s="37" t="str">
        <f t="shared" si="2"/>
        <v xml:space="preserve"> </v>
      </c>
    </row>
    <row r="21" spans="1:12" x14ac:dyDescent="0.2">
      <c r="A21" s="42" t="s">
        <v>17</v>
      </c>
      <c r="B21" s="42"/>
      <c r="C21" s="42"/>
      <c r="D21" s="42"/>
      <c r="E21" s="42"/>
      <c r="F21" s="42"/>
      <c r="G21" s="42"/>
      <c r="H21" s="42"/>
      <c r="J21" s="37"/>
      <c r="K21" s="38"/>
      <c r="L21" s="37">
        <f t="shared" si="2"/>
        <v>0</v>
      </c>
    </row>
    <row r="22" spans="1:12" ht="66.75" customHeight="1" x14ac:dyDescent="0.2">
      <c r="A22" s="35">
        <v>5</v>
      </c>
      <c r="B22" s="43" t="str">
        <f>"Does the "&amp; $A$1&amp;" review all Internal Policies and Procedures, including P-Card policies, annually, including indicating the review date, to verify that they meet the business needs of the Entity?"</f>
        <v>Does the &lt;Select Entity Name from List&gt; review all Internal Policies and Procedures, including P-Card policies, annually, including indicating the review date, to verify that they meet the business needs of the Entity?</v>
      </c>
      <c r="C22" s="43"/>
      <c r="D22" s="26"/>
      <c r="E22" s="27" t="str">
        <f>IF(D22="Yes",J22,IF(D22="No",0,IF(D22="Needs Improvement",1," ")))</f>
        <v xml:space="preserve"> </v>
      </c>
      <c r="F22" s="27" t="s">
        <v>2</v>
      </c>
      <c r="G22" s="28" t="s">
        <v>44</v>
      </c>
      <c r="H22" s="36"/>
      <c r="J22" s="37">
        <f t="shared" ref="J22:J28" si="3">VLOOKUP(F22,reference,2,FALSE)</f>
        <v>2</v>
      </c>
      <c r="K22" s="38" t="str">
        <f>IF(D22="","Not Started","Answered")</f>
        <v>Not Started</v>
      </c>
      <c r="L22" s="37" t="str">
        <f t="shared" si="2"/>
        <v xml:space="preserve"> </v>
      </c>
    </row>
    <row r="23" spans="1:12" ht="47.25" x14ac:dyDescent="0.2">
      <c r="A23" s="35">
        <v>6</v>
      </c>
      <c r="B23" s="43" t="s">
        <v>14</v>
      </c>
      <c r="C23" s="43"/>
      <c r="D23" s="26"/>
      <c r="E23" s="27" t="str">
        <f t="shared" ref="E23:E66" si="4">IF(D23="Yes",J23,IF(D23="No",0,IF(D23="Needs Improvement",1," ")))</f>
        <v xml:space="preserve"> </v>
      </c>
      <c r="F23" s="27" t="s">
        <v>71</v>
      </c>
      <c r="G23" s="28" t="s">
        <v>62</v>
      </c>
      <c r="H23" s="36"/>
      <c r="J23" s="37">
        <f t="shared" si="3"/>
        <v>3</v>
      </c>
      <c r="K23" s="38" t="str">
        <f t="shared" ref="K23:K25" si="5">IF(D23="","Not Started","Answered")</f>
        <v>Not Started</v>
      </c>
      <c r="L23" s="37" t="str">
        <f t="shared" si="2"/>
        <v xml:space="preserve"> </v>
      </c>
    </row>
    <row r="24" spans="1:12" ht="47.25" x14ac:dyDescent="0.2">
      <c r="A24" s="35">
        <v>7</v>
      </c>
      <c r="B24" s="43" t="s">
        <v>37</v>
      </c>
      <c r="C24" s="43"/>
      <c r="D24" s="26"/>
      <c r="E24" s="27" t="str">
        <f t="shared" si="4"/>
        <v xml:space="preserve"> </v>
      </c>
      <c r="F24" s="27" t="s">
        <v>71</v>
      </c>
      <c r="G24" s="28" t="s">
        <v>62</v>
      </c>
      <c r="H24" s="36"/>
      <c r="J24" s="37">
        <f t="shared" si="3"/>
        <v>3</v>
      </c>
      <c r="K24" s="38" t="str">
        <f t="shared" si="5"/>
        <v>Not Started</v>
      </c>
      <c r="L24" s="37" t="str">
        <f t="shared" si="2"/>
        <v xml:space="preserve"> </v>
      </c>
    </row>
    <row r="25" spans="1:12" ht="48.75" customHeight="1" x14ac:dyDescent="0.2">
      <c r="A25" s="35">
        <v>8</v>
      </c>
      <c r="B25" s="43" t="s">
        <v>15</v>
      </c>
      <c r="C25" s="43"/>
      <c r="D25" s="26"/>
      <c r="E25" s="27" t="str">
        <f t="shared" si="4"/>
        <v xml:space="preserve"> </v>
      </c>
      <c r="F25" s="27" t="s">
        <v>71</v>
      </c>
      <c r="G25" s="28" t="s">
        <v>45</v>
      </c>
      <c r="H25" s="36"/>
      <c r="J25" s="37">
        <f t="shared" si="3"/>
        <v>3</v>
      </c>
      <c r="K25" s="38" t="str">
        <f t="shared" si="5"/>
        <v>Not Started</v>
      </c>
      <c r="L25" s="37" t="str">
        <f t="shared" si="2"/>
        <v xml:space="preserve"> </v>
      </c>
    </row>
    <row r="26" spans="1:12" ht="48.75" customHeight="1" x14ac:dyDescent="0.2">
      <c r="A26" s="35">
        <v>9</v>
      </c>
      <c r="B26" s="43" t="s">
        <v>13</v>
      </c>
      <c r="C26" s="43"/>
      <c r="D26" s="26"/>
      <c r="E26" s="27" t="str">
        <f>IF(D26="Yes",J26,IF(D26="No",0,IF(D26="Needs Improvement",1," ")))</f>
        <v xml:space="preserve"> </v>
      </c>
      <c r="F26" s="27" t="s">
        <v>71</v>
      </c>
      <c r="G26" s="28" t="s">
        <v>45</v>
      </c>
      <c r="H26" s="36"/>
      <c r="J26" s="37">
        <f t="shared" si="3"/>
        <v>3</v>
      </c>
      <c r="K26" s="38" t="str">
        <f>IF(D26="","Not Started","Answered")</f>
        <v>Not Started</v>
      </c>
      <c r="L26" s="37" t="str">
        <f t="shared" si="2"/>
        <v xml:space="preserve"> </v>
      </c>
    </row>
    <row r="27" spans="1:12" ht="31.5" x14ac:dyDescent="0.2">
      <c r="A27" s="35">
        <v>10</v>
      </c>
      <c r="B27" s="43" t="s">
        <v>6</v>
      </c>
      <c r="C27" s="43"/>
      <c r="D27" s="26"/>
      <c r="E27" s="27" t="str">
        <f t="shared" si="4"/>
        <v xml:space="preserve"> </v>
      </c>
      <c r="F27" s="27" t="s">
        <v>2</v>
      </c>
      <c r="G27" s="28" t="s">
        <v>45</v>
      </c>
      <c r="H27" s="36"/>
      <c r="J27" s="37">
        <f t="shared" si="3"/>
        <v>2</v>
      </c>
      <c r="K27" s="38" t="str">
        <f t="shared" ref="K27:K53" si="6">IF(D27="","Not Started","Answered")</f>
        <v>Not Started</v>
      </c>
      <c r="L27" s="37" t="str">
        <f t="shared" si="2"/>
        <v xml:space="preserve"> </v>
      </c>
    </row>
    <row r="28" spans="1:12" ht="47.25" x14ac:dyDescent="0.2">
      <c r="A28" s="35">
        <v>11</v>
      </c>
      <c r="B28" s="43" t="s">
        <v>229</v>
      </c>
      <c r="C28" s="43"/>
      <c r="D28" s="26"/>
      <c r="E28" s="27" t="str">
        <f t="shared" si="4"/>
        <v xml:space="preserve"> </v>
      </c>
      <c r="F28" s="27" t="s">
        <v>2</v>
      </c>
      <c r="G28" s="28" t="s">
        <v>70</v>
      </c>
      <c r="H28" s="36"/>
      <c r="J28" s="37">
        <f t="shared" si="3"/>
        <v>2</v>
      </c>
      <c r="K28" s="38" t="str">
        <f t="shared" si="6"/>
        <v>Not Started</v>
      </c>
      <c r="L28" s="37" t="str">
        <f t="shared" si="2"/>
        <v xml:space="preserve"> </v>
      </c>
    </row>
    <row r="29" spans="1:12" ht="47.25" x14ac:dyDescent="0.2">
      <c r="A29" s="35">
        <v>12</v>
      </c>
      <c r="B29" s="43" t="s">
        <v>69</v>
      </c>
      <c r="C29" s="43"/>
      <c r="D29" s="26"/>
      <c r="E29" s="27" t="str">
        <f t="shared" ref="E29" si="7">IF(D29="Yes",J29,IF(D29="No",0,IF(D29="Needs Improvement",1," ")))</f>
        <v xml:space="preserve"> </v>
      </c>
      <c r="F29" s="27" t="s">
        <v>2</v>
      </c>
      <c r="G29" s="28" t="s">
        <v>70</v>
      </c>
      <c r="H29" s="36"/>
      <c r="J29" s="37">
        <f t="shared" ref="J29" si="8">VLOOKUP(F29,reference,2,FALSE)</f>
        <v>2</v>
      </c>
      <c r="K29" s="38" t="str">
        <f t="shared" ref="K29" si="9">IF(D29="","Not Started","Answered")</f>
        <v>Not Started</v>
      </c>
      <c r="L29" s="37" t="str">
        <f t="shared" si="2"/>
        <v xml:space="preserve"> </v>
      </c>
    </row>
    <row r="30" spans="1:12" x14ac:dyDescent="0.2">
      <c r="A30" s="42" t="s">
        <v>33</v>
      </c>
      <c r="B30" s="42"/>
      <c r="C30" s="42"/>
      <c r="D30" s="42"/>
      <c r="E30" s="42"/>
      <c r="F30" s="42"/>
      <c r="G30" s="42"/>
      <c r="H30" s="42"/>
      <c r="J30" s="37"/>
      <c r="K30" s="38"/>
      <c r="L30" s="37">
        <f t="shared" si="2"/>
        <v>0</v>
      </c>
    </row>
    <row r="31" spans="1:12" ht="47.25" x14ac:dyDescent="0.2">
      <c r="A31" s="35">
        <v>13</v>
      </c>
      <c r="B31" s="43" t="s">
        <v>94</v>
      </c>
      <c r="C31" s="43"/>
      <c r="D31" s="26"/>
      <c r="E31" s="27" t="str">
        <f t="shared" ref="E31" si="10">IF(D31="Yes",J31,IF(D31="No",0,IF(D31="Needs Improvement",1," ")))</f>
        <v xml:space="preserve"> </v>
      </c>
      <c r="F31" s="27" t="s">
        <v>71</v>
      </c>
      <c r="G31" s="28" t="s">
        <v>46</v>
      </c>
      <c r="H31" s="36"/>
      <c r="J31" s="37">
        <f t="shared" ref="J31" si="11">VLOOKUP(F31,reference,2,FALSE)</f>
        <v>3</v>
      </c>
      <c r="K31" s="38" t="str">
        <f t="shared" ref="K31" si="12">IF(D31="","Not Started","Answered")</f>
        <v>Not Started</v>
      </c>
      <c r="L31" s="37" t="str">
        <f t="shared" si="2"/>
        <v xml:space="preserve"> </v>
      </c>
    </row>
    <row r="32" spans="1:12" ht="47.25" x14ac:dyDescent="0.2">
      <c r="A32" s="35">
        <v>14</v>
      </c>
      <c r="B32" s="43" t="s">
        <v>38</v>
      </c>
      <c r="C32" s="43"/>
      <c r="D32" s="26"/>
      <c r="E32" s="27" t="str">
        <f t="shared" si="4"/>
        <v xml:space="preserve"> </v>
      </c>
      <c r="F32" s="27" t="s">
        <v>71</v>
      </c>
      <c r="G32" s="28" t="s">
        <v>46</v>
      </c>
      <c r="H32" s="36"/>
      <c r="J32" s="37">
        <f t="shared" ref="J32:J38" si="13">VLOOKUP(F32,reference,2,FALSE)</f>
        <v>3</v>
      </c>
      <c r="K32" s="38" t="str">
        <f t="shared" si="6"/>
        <v>Not Started</v>
      </c>
      <c r="L32" s="37" t="str">
        <f t="shared" si="2"/>
        <v xml:space="preserve"> </v>
      </c>
    </row>
    <row r="33" spans="1:12" ht="47.25" x14ac:dyDescent="0.2">
      <c r="A33" s="35">
        <v>15</v>
      </c>
      <c r="B33" s="43" t="str">
        <f>"Does the "&amp;A1&amp; " have established authorization levels for purchase orders and is the Authorized Signature List up to date?"</f>
        <v>Does the &lt;Select Entity Name from List&gt; have established authorization levels for purchase orders and is the Authorized Signature List up to date?</v>
      </c>
      <c r="C33" s="43"/>
      <c r="D33" s="26"/>
      <c r="E33" s="27" t="str">
        <f t="shared" si="4"/>
        <v xml:space="preserve"> </v>
      </c>
      <c r="F33" s="27" t="s">
        <v>71</v>
      </c>
      <c r="G33" s="28" t="s">
        <v>46</v>
      </c>
      <c r="H33" s="36"/>
      <c r="J33" s="37">
        <f t="shared" si="13"/>
        <v>3</v>
      </c>
      <c r="K33" s="38" t="str">
        <f t="shared" si="6"/>
        <v>Not Started</v>
      </c>
      <c r="L33" s="37" t="str">
        <f t="shared" si="2"/>
        <v xml:space="preserve"> </v>
      </c>
    </row>
    <row r="34" spans="1:12" ht="47.25" x14ac:dyDescent="0.2">
      <c r="A34" s="35">
        <v>16</v>
      </c>
      <c r="B34" s="43" t="s">
        <v>90</v>
      </c>
      <c r="C34" s="43"/>
      <c r="D34" s="26"/>
      <c r="E34" s="27" t="str">
        <f t="shared" si="4"/>
        <v xml:space="preserve"> </v>
      </c>
      <c r="F34" s="27" t="s">
        <v>2</v>
      </c>
      <c r="G34" s="28" t="s">
        <v>24</v>
      </c>
      <c r="H34" s="36"/>
      <c r="J34" s="37">
        <f t="shared" si="13"/>
        <v>2</v>
      </c>
      <c r="K34" s="38" t="str">
        <f t="shared" si="6"/>
        <v>Not Started</v>
      </c>
      <c r="L34" s="37" t="str">
        <f t="shared" si="2"/>
        <v xml:space="preserve"> </v>
      </c>
    </row>
    <row r="35" spans="1:12" ht="47.25" x14ac:dyDescent="0.2">
      <c r="A35" s="35">
        <v>17</v>
      </c>
      <c r="B35" s="43" t="str">
        <f>"Does the "&amp;$A$1&amp;" use a system of requisitions (electronic or paper) or other system of prior approval for all purchase orders?"</f>
        <v>Does the &lt;Select Entity Name from List&gt; use a system of requisitions (electronic or paper) or other system of prior approval for all purchase orders?</v>
      </c>
      <c r="C35" s="43"/>
      <c r="D35" s="26"/>
      <c r="E35" s="27" t="str">
        <f t="shared" si="4"/>
        <v xml:space="preserve"> </v>
      </c>
      <c r="F35" s="27" t="s">
        <v>2</v>
      </c>
      <c r="G35" s="28" t="s">
        <v>25</v>
      </c>
      <c r="H35" s="36"/>
      <c r="J35" s="37">
        <f t="shared" si="13"/>
        <v>2</v>
      </c>
      <c r="K35" s="38" t="str">
        <f t="shared" si="6"/>
        <v>Not Started</v>
      </c>
      <c r="L35" s="37" t="str">
        <f t="shared" si="2"/>
        <v xml:space="preserve"> </v>
      </c>
    </row>
    <row r="36" spans="1:12" ht="50.25" customHeight="1" x14ac:dyDescent="0.2">
      <c r="A36" s="35">
        <v>18</v>
      </c>
      <c r="B36" s="43" t="str">
        <f>"Does the "&amp;A1&amp;" have procedures in place to ensure that open market purchases under $25,000 provide best-value in quality, price, and delivery options?"</f>
        <v>Does the &lt;Select Entity Name from List&gt; have procedures in place to ensure that open market purchases under $25,000 provide best-value in quality, price, and delivery options?</v>
      </c>
      <c r="C36" s="43"/>
      <c r="D36" s="26"/>
      <c r="E36" s="27" t="str">
        <f t="shared" si="4"/>
        <v xml:space="preserve"> </v>
      </c>
      <c r="F36" s="27" t="s">
        <v>2</v>
      </c>
      <c r="G36" s="28" t="s">
        <v>63</v>
      </c>
      <c r="H36" s="36"/>
      <c r="J36" s="37">
        <f t="shared" si="13"/>
        <v>2</v>
      </c>
      <c r="K36" s="38" t="str">
        <f t="shared" si="6"/>
        <v>Not Started</v>
      </c>
      <c r="L36" s="37" t="str">
        <f t="shared" si="2"/>
        <v xml:space="preserve"> </v>
      </c>
    </row>
    <row r="37" spans="1:12" ht="94.5" x14ac:dyDescent="0.2">
      <c r="A37" s="35">
        <v>19</v>
      </c>
      <c r="B37" s="43" t="str">
        <f>"Does the "&amp;A1&amp;" have internal processes to handle emergency purchases according to the requirements of the Georgia Procurement Manual?"</f>
        <v>Does the &lt;Select Entity Name from List&gt; have internal processes to handle emergency purchases according to the requirements of the Georgia Procurement Manual?</v>
      </c>
      <c r="C37" s="43"/>
      <c r="D37" s="26"/>
      <c r="E37" s="27" t="str">
        <f t="shared" ref="E37" si="14">IF(D37="Yes",J37,IF(D37="No",0,IF(D37="Needs Improvement",1," ")))</f>
        <v xml:space="preserve"> </v>
      </c>
      <c r="F37" s="27" t="s">
        <v>2</v>
      </c>
      <c r="G37" s="28" t="s">
        <v>68</v>
      </c>
      <c r="H37" s="36"/>
      <c r="J37" s="37">
        <f t="shared" ref="J37" si="15">VLOOKUP(F37,reference,2,FALSE)</f>
        <v>2</v>
      </c>
      <c r="K37" s="38" t="str">
        <f t="shared" ref="K37" si="16">IF(D37="","Not Started","Answered")</f>
        <v>Not Started</v>
      </c>
      <c r="L37" s="37" t="str">
        <f t="shared" si="2"/>
        <v xml:space="preserve"> </v>
      </c>
    </row>
    <row r="38" spans="1:12" ht="63" x14ac:dyDescent="0.2">
      <c r="A38" s="35">
        <v>20</v>
      </c>
      <c r="B38" s="43" t="s">
        <v>48</v>
      </c>
      <c r="C38" s="43"/>
      <c r="D38" s="26"/>
      <c r="E38" s="27" t="str">
        <f t="shared" si="4"/>
        <v xml:space="preserve"> </v>
      </c>
      <c r="F38" s="27" t="s">
        <v>2</v>
      </c>
      <c r="G38" s="28" t="s">
        <v>29</v>
      </c>
      <c r="H38" s="36"/>
      <c r="J38" s="37">
        <f t="shared" si="13"/>
        <v>2</v>
      </c>
      <c r="K38" s="38" t="str">
        <f t="shared" si="6"/>
        <v>Not Started</v>
      </c>
      <c r="L38" s="37" t="str">
        <f t="shared" si="2"/>
        <v xml:space="preserve"> </v>
      </c>
    </row>
    <row r="39" spans="1:12" x14ac:dyDescent="0.2">
      <c r="A39" s="42" t="s">
        <v>18</v>
      </c>
      <c r="B39" s="42"/>
      <c r="C39" s="42"/>
      <c r="D39" s="42"/>
      <c r="E39" s="42"/>
      <c r="F39" s="42"/>
      <c r="G39" s="42"/>
      <c r="H39" s="42"/>
      <c r="J39" s="37"/>
      <c r="K39" s="38"/>
      <c r="L39" s="37">
        <f t="shared" si="2"/>
        <v>0</v>
      </c>
    </row>
    <row r="40" spans="1:12" ht="63" x14ac:dyDescent="0.2">
      <c r="A40" s="35">
        <v>21</v>
      </c>
      <c r="B40" s="43" t="s">
        <v>26</v>
      </c>
      <c r="C40" s="43"/>
      <c r="D40" s="26"/>
      <c r="E40" s="27" t="str">
        <f t="shared" si="4"/>
        <v xml:space="preserve"> </v>
      </c>
      <c r="F40" s="27" t="s">
        <v>2</v>
      </c>
      <c r="G40" s="30" t="s">
        <v>35</v>
      </c>
      <c r="H40" s="36"/>
      <c r="J40" s="37">
        <f t="shared" ref="J40:J45" si="17">VLOOKUP(F40,reference,2,FALSE)</f>
        <v>2</v>
      </c>
      <c r="K40" s="38" t="str">
        <f t="shared" si="6"/>
        <v>Not Started</v>
      </c>
      <c r="L40" s="37" t="str">
        <f t="shared" si="2"/>
        <v xml:space="preserve"> </v>
      </c>
    </row>
    <row r="41" spans="1:12" ht="47.25" x14ac:dyDescent="0.2">
      <c r="A41" s="35">
        <v>22</v>
      </c>
      <c r="B41" s="43" t="s">
        <v>91</v>
      </c>
      <c r="C41" s="43"/>
      <c r="D41" s="26"/>
      <c r="E41" s="27" t="str">
        <f t="shared" si="4"/>
        <v xml:space="preserve"> </v>
      </c>
      <c r="F41" s="27" t="s">
        <v>2</v>
      </c>
      <c r="G41" s="28" t="s">
        <v>93</v>
      </c>
      <c r="H41" s="36"/>
      <c r="J41" s="37">
        <f t="shared" si="17"/>
        <v>2</v>
      </c>
      <c r="K41" s="38" t="str">
        <f t="shared" ref="K41" si="18">IF(D41="","Not Started","Answered")</f>
        <v>Not Started</v>
      </c>
      <c r="L41" s="37" t="str">
        <f t="shared" si="2"/>
        <v xml:space="preserve"> </v>
      </c>
    </row>
    <row r="42" spans="1:12" ht="63" x14ac:dyDescent="0.2">
      <c r="A42" s="35">
        <v>23</v>
      </c>
      <c r="B42" s="43" t="s">
        <v>27</v>
      </c>
      <c r="C42" s="43"/>
      <c r="D42" s="26"/>
      <c r="E42" s="27" t="str">
        <f t="shared" si="4"/>
        <v xml:space="preserve"> </v>
      </c>
      <c r="F42" s="27" t="s">
        <v>2</v>
      </c>
      <c r="G42" s="30" t="s">
        <v>35</v>
      </c>
      <c r="H42" s="36"/>
      <c r="J42" s="37">
        <f t="shared" si="17"/>
        <v>2</v>
      </c>
      <c r="K42" s="38" t="str">
        <f t="shared" si="6"/>
        <v>Not Started</v>
      </c>
      <c r="L42" s="37" t="str">
        <f t="shared" si="2"/>
        <v xml:space="preserve"> </v>
      </c>
    </row>
    <row r="43" spans="1:12" ht="47.25" x14ac:dyDescent="0.2">
      <c r="A43" s="35">
        <v>24</v>
      </c>
      <c r="B43" s="43" t="s">
        <v>4</v>
      </c>
      <c r="C43" s="43"/>
      <c r="D43" s="26"/>
      <c r="E43" s="27" t="str">
        <f t="shared" si="4"/>
        <v xml:space="preserve"> </v>
      </c>
      <c r="F43" s="27" t="s">
        <v>71</v>
      </c>
      <c r="G43" s="28" t="s">
        <v>223</v>
      </c>
      <c r="H43" s="36"/>
      <c r="J43" s="37">
        <f t="shared" si="17"/>
        <v>3</v>
      </c>
      <c r="K43" s="38" t="str">
        <f t="shared" si="6"/>
        <v>Not Started</v>
      </c>
      <c r="L43" s="37" t="str">
        <f t="shared" si="2"/>
        <v xml:space="preserve"> </v>
      </c>
    </row>
    <row r="44" spans="1:12" ht="47.25" x14ac:dyDescent="0.2">
      <c r="A44" s="35">
        <v>25</v>
      </c>
      <c r="B44" s="43" t="s">
        <v>92</v>
      </c>
      <c r="C44" s="43"/>
      <c r="D44" s="26"/>
      <c r="E44" s="27" t="str">
        <f t="shared" ref="E44" si="19">IF(D44="Yes",J44,IF(D44="No",0,IF(D44="Needs Improvement",1," ")))</f>
        <v xml:space="preserve"> </v>
      </c>
      <c r="F44" s="27" t="s">
        <v>71</v>
      </c>
      <c r="G44" s="28" t="s">
        <v>93</v>
      </c>
      <c r="H44" s="36"/>
      <c r="J44" s="37">
        <f t="shared" si="17"/>
        <v>3</v>
      </c>
      <c r="K44" s="38" t="str">
        <f t="shared" ref="K44" si="20">IF(D44="","Not Started","Answered")</f>
        <v>Not Started</v>
      </c>
      <c r="L44" s="37" t="str">
        <f t="shared" si="2"/>
        <v xml:space="preserve"> </v>
      </c>
    </row>
    <row r="45" spans="1:12" ht="49.5" customHeight="1" x14ac:dyDescent="0.2">
      <c r="A45" s="35">
        <v>26</v>
      </c>
      <c r="B45" s="43" t="s">
        <v>230</v>
      </c>
      <c r="C45" s="43"/>
      <c r="D45" s="26"/>
      <c r="E45" s="27" t="str">
        <f t="shared" si="4"/>
        <v xml:space="preserve"> </v>
      </c>
      <c r="F45" s="27" t="s">
        <v>2</v>
      </c>
      <c r="G45" s="28"/>
      <c r="H45" s="36"/>
      <c r="J45" s="37">
        <f t="shared" si="17"/>
        <v>2</v>
      </c>
      <c r="K45" s="38" t="str">
        <f t="shared" si="6"/>
        <v>Not Started</v>
      </c>
      <c r="L45" s="37" t="str">
        <f t="shared" si="2"/>
        <v xml:space="preserve"> </v>
      </c>
    </row>
    <row r="46" spans="1:12" x14ac:dyDescent="0.2">
      <c r="A46" s="42" t="s">
        <v>22</v>
      </c>
      <c r="B46" s="42"/>
      <c r="C46" s="42"/>
      <c r="D46" s="42"/>
      <c r="E46" s="42"/>
      <c r="F46" s="42"/>
      <c r="G46" s="42"/>
      <c r="H46" s="42"/>
      <c r="J46" s="37"/>
      <c r="K46" s="38"/>
      <c r="L46" s="37">
        <f t="shared" si="2"/>
        <v>0</v>
      </c>
    </row>
    <row r="47" spans="1:12" ht="63.75" customHeight="1" x14ac:dyDescent="0.2">
      <c r="A47" s="35">
        <v>27</v>
      </c>
      <c r="B47" s="43" t="str">
        <f>"Does the " &amp;A1&amp;" Entity have an established process (e.g. audits) to ensure proper oversight of procurement activities, including both purchase orders and P-Card transactions?"</f>
        <v>Does the &lt;Select Entity Name from List&gt; Entity have an established process (e.g. audits) to ensure proper oversight of procurement activities, including both purchase orders and P-Card transactions?</v>
      </c>
      <c r="C47" s="43"/>
      <c r="D47" s="26"/>
      <c r="E47" s="27" t="str">
        <f t="shared" si="4"/>
        <v xml:space="preserve"> </v>
      </c>
      <c r="F47" s="27" t="s">
        <v>71</v>
      </c>
      <c r="G47" s="28" t="s">
        <v>224</v>
      </c>
      <c r="H47" s="36"/>
      <c r="J47" s="37">
        <f t="shared" ref="J47:J51" si="21">VLOOKUP(F47,reference,2,FALSE)</f>
        <v>3</v>
      </c>
      <c r="K47" s="38" t="str">
        <f t="shared" si="6"/>
        <v>Not Started</v>
      </c>
      <c r="L47" s="37" t="str">
        <f t="shared" si="2"/>
        <v xml:space="preserve"> </v>
      </c>
    </row>
    <row r="48" spans="1:12" ht="31.5" x14ac:dyDescent="0.2">
      <c r="A48" s="35">
        <v>28</v>
      </c>
      <c r="B48" s="43" t="s">
        <v>231</v>
      </c>
      <c r="C48" s="43"/>
      <c r="D48" s="26"/>
      <c r="E48" s="27" t="str">
        <f t="shared" si="4"/>
        <v xml:space="preserve"> </v>
      </c>
      <c r="F48" s="27" t="s">
        <v>71</v>
      </c>
      <c r="G48" s="28" t="s">
        <v>64</v>
      </c>
      <c r="H48" s="36"/>
      <c r="J48" s="37">
        <f t="shared" si="21"/>
        <v>3</v>
      </c>
      <c r="K48" s="38" t="str">
        <f t="shared" si="6"/>
        <v>Not Started</v>
      </c>
      <c r="L48" s="37" t="str">
        <f t="shared" si="2"/>
        <v xml:space="preserve"> </v>
      </c>
    </row>
    <row r="49" spans="1:12" ht="47.25" x14ac:dyDescent="0.2">
      <c r="A49" s="35">
        <v>29</v>
      </c>
      <c r="B49" s="43" t="s">
        <v>232</v>
      </c>
      <c r="C49" s="43"/>
      <c r="D49" s="26"/>
      <c r="E49" s="27" t="str">
        <f t="shared" si="4"/>
        <v xml:space="preserve"> </v>
      </c>
      <c r="F49" s="27" t="s">
        <v>71</v>
      </c>
      <c r="G49" s="28" t="s">
        <v>65</v>
      </c>
      <c r="H49" s="36"/>
      <c r="J49" s="37">
        <f t="shared" si="21"/>
        <v>3</v>
      </c>
      <c r="K49" s="38" t="str">
        <f t="shared" si="6"/>
        <v>Not Started</v>
      </c>
      <c r="L49" s="37" t="str">
        <f t="shared" si="2"/>
        <v xml:space="preserve"> </v>
      </c>
    </row>
    <row r="50" spans="1:12" ht="63" x14ac:dyDescent="0.2">
      <c r="A50" s="35">
        <v>30</v>
      </c>
      <c r="B50" s="43" t="str">
        <f>"Does the " &amp;A1&amp; " monitor purchase orders to ensure buyers are not splitting purchases to circumvent bid limits and/or authorized signature levels?"</f>
        <v>Does the &lt;Select Entity Name from List&gt; monitor purchase orders to ensure buyers are not splitting purchases to circumvent bid limits and/or authorized signature levels?</v>
      </c>
      <c r="C50" s="43"/>
      <c r="D50" s="26"/>
      <c r="E50" s="27" t="str">
        <f t="shared" si="4"/>
        <v xml:space="preserve"> </v>
      </c>
      <c r="F50" s="27" t="s">
        <v>2</v>
      </c>
      <c r="G50" s="28" t="s">
        <v>66</v>
      </c>
      <c r="H50" s="36"/>
      <c r="J50" s="37">
        <f t="shared" si="21"/>
        <v>2</v>
      </c>
      <c r="K50" s="38" t="str">
        <f t="shared" si="6"/>
        <v>Not Started</v>
      </c>
      <c r="L50" s="37" t="str">
        <f t="shared" si="2"/>
        <v xml:space="preserve"> </v>
      </c>
    </row>
    <row r="51" spans="1:12" ht="63" x14ac:dyDescent="0.2">
      <c r="A51" s="35">
        <v>31</v>
      </c>
      <c r="B51" s="43" t="s">
        <v>218</v>
      </c>
      <c r="C51" s="43"/>
      <c r="D51" s="26"/>
      <c r="E51" s="27" t="str">
        <f t="shared" si="4"/>
        <v xml:space="preserve"> </v>
      </c>
      <c r="F51" s="27" t="s">
        <v>2</v>
      </c>
      <c r="G51" s="28" t="s">
        <v>66</v>
      </c>
      <c r="H51" s="36"/>
      <c r="J51" s="37">
        <f t="shared" si="21"/>
        <v>2</v>
      </c>
      <c r="K51" s="38" t="str">
        <f t="shared" si="6"/>
        <v>Not Started</v>
      </c>
      <c r="L51" s="37" t="str">
        <f t="shared" si="2"/>
        <v xml:space="preserve"> </v>
      </c>
    </row>
    <row r="52" spans="1:12" x14ac:dyDescent="0.2">
      <c r="A52" s="42" t="s">
        <v>19</v>
      </c>
      <c r="B52" s="42"/>
      <c r="C52" s="42"/>
      <c r="D52" s="42"/>
      <c r="E52" s="42"/>
      <c r="F52" s="42"/>
      <c r="G52" s="42"/>
      <c r="H52" s="42"/>
      <c r="J52" s="37"/>
      <c r="K52" s="38"/>
      <c r="L52" s="37">
        <f t="shared" si="2"/>
        <v>0</v>
      </c>
    </row>
    <row r="53" spans="1:12" ht="47.25" x14ac:dyDescent="0.2">
      <c r="A53" s="35">
        <v>32</v>
      </c>
      <c r="B53" s="43" t="str">
        <f>"Does the "&amp;A1&amp;" have a documented records retention policy?"</f>
        <v>Does the &lt;Select Entity Name from List&gt; have a documented records retention policy?</v>
      </c>
      <c r="C53" s="43"/>
      <c r="D53" s="26"/>
      <c r="E53" s="27" t="str">
        <f t="shared" si="4"/>
        <v xml:space="preserve"> </v>
      </c>
      <c r="F53" s="27" t="s">
        <v>2</v>
      </c>
      <c r="G53" s="28" t="s">
        <v>67</v>
      </c>
      <c r="H53" s="36"/>
      <c r="J53" s="37">
        <f t="shared" ref="J53" si="22">VLOOKUP(F53,reference,2,FALSE)</f>
        <v>2</v>
      </c>
      <c r="K53" s="38" t="str">
        <f t="shared" si="6"/>
        <v>Not Started</v>
      </c>
      <c r="L53" s="37" t="str">
        <f t="shared" si="2"/>
        <v xml:space="preserve"> </v>
      </c>
    </row>
    <row r="54" spans="1:12" ht="63" x14ac:dyDescent="0.2">
      <c r="A54" s="35">
        <v>33</v>
      </c>
      <c r="B54" s="43" t="str">
        <f>"If the "&amp;A1&amp; " uses a manual requisition system, is there a standard form showing specific details of the goods or services to be purchased, including description, quantity, and unit cost?"</f>
        <v>If the &lt;Select Entity Name from List&gt; uses a manual requisition system, is there a standard form showing specific details of the goods or services to be purchased, including description, quantity, and unit cost?</v>
      </c>
      <c r="C54" s="43"/>
      <c r="D54" s="26"/>
      <c r="E54" s="27" t="str">
        <f>IF(D54="Yes",J54,IF(D54="N/A","Not Scored", IF(D54="No",0,IF(D54="Needs Improvement",1," "))))</f>
        <v xml:space="preserve"> </v>
      </c>
      <c r="F54" s="27" t="s">
        <v>2</v>
      </c>
      <c r="G54" s="28" t="s">
        <v>28</v>
      </c>
      <c r="H54" s="36"/>
      <c r="J54" s="37">
        <f>IF(D54="N/A",0,VLOOKUP(F54,reference,2,FALSE))</f>
        <v>2</v>
      </c>
      <c r="K54" s="38" t="str">
        <f t="shared" ref="K54:K58" si="23">IF(D54="","Not Started","Answered")</f>
        <v>Not Started</v>
      </c>
      <c r="L54" s="37" t="str">
        <f t="shared" si="2"/>
        <v xml:space="preserve"> </v>
      </c>
    </row>
    <row r="55" spans="1:12" ht="78.75" x14ac:dyDescent="0.2">
      <c r="A55" s="35">
        <v>34</v>
      </c>
      <c r="B55" s="43" t="s">
        <v>221</v>
      </c>
      <c r="C55" s="43"/>
      <c r="D55" s="26"/>
      <c r="E55" s="27" t="str">
        <f t="shared" si="4"/>
        <v xml:space="preserve"> </v>
      </c>
      <c r="F55" s="27" t="s">
        <v>2</v>
      </c>
      <c r="G55" s="28" t="s">
        <v>225</v>
      </c>
      <c r="H55" s="36"/>
      <c r="J55" s="37">
        <f t="shared" ref="J55:J58" si="24">VLOOKUP(F55,reference,2,FALSE)</f>
        <v>2</v>
      </c>
      <c r="K55" s="38" t="str">
        <f t="shared" si="23"/>
        <v>Not Started</v>
      </c>
      <c r="L55" s="37" t="str">
        <f t="shared" si="2"/>
        <v xml:space="preserve"> </v>
      </c>
    </row>
    <row r="56" spans="1:12" ht="63" x14ac:dyDescent="0.2">
      <c r="A56" s="35">
        <v>35</v>
      </c>
      <c r="B56" s="43" t="s">
        <v>219</v>
      </c>
      <c r="C56" s="43"/>
      <c r="D56" s="26"/>
      <c r="E56" s="27" t="str">
        <f t="shared" si="4"/>
        <v xml:space="preserve"> </v>
      </c>
      <c r="F56" s="27" t="s">
        <v>2</v>
      </c>
      <c r="G56" s="28" t="s">
        <v>83</v>
      </c>
      <c r="H56" s="36"/>
      <c r="J56" s="37">
        <f t="shared" si="24"/>
        <v>2</v>
      </c>
      <c r="K56" s="38" t="str">
        <f t="shared" si="23"/>
        <v>Not Started</v>
      </c>
      <c r="L56" s="37" t="str">
        <f t="shared" si="2"/>
        <v xml:space="preserve"> </v>
      </c>
    </row>
    <row r="57" spans="1:12" ht="110.25" x14ac:dyDescent="0.2">
      <c r="A57" s="35">
        <v>36</v>
      </c>
      <c r="B57" s="43" t="s">
        <v>222</v>
      </c>
      <c r="C57" s="43"/>
      <c r="D57" s="26"/>
      <c r="E57" s="27" t="str">
        <f t="shared" si="4"/>
        <v xml:space="preserve"> </v>
      </c>
      <c r="F57" s="27" t="s">
        <v>2</v>
      </c>
      <c r="G57" s="28" t="s">
        <v>226</v>
      </c>
      <c r="H57" s="36"/>
      <c r="J57" s="37">
        <f t="shared" si="24"/>
        <v>2</v>
      </c>
      <c r="K57" s="38" t="str">
        <f t="shared" si="23"/>
        <v>Not Started</v>
      </c>
      <c r="L57" s="37" t="str">
        <f t="shared" si="2"/>
        <v xml:space="preserve"> </v>
      </c>
    </row>
    <row r="58" spans="1:12" ht="47.25" x14ac:dyDescent="0.2">
      <c r="A58" s="35">
        <v>37</v>
      </c>
      <c r="B58" s="43" t="str">
        <f>"Does the "&amp;A1&amp;" properly decal equipment based on established thresholds?"</f>
        <v>Does the &lt;Select Entity Name from List&gt; properly decal equipment based on established thresholds?</v>
      </c>
      <c r="C58" s="43"/>
      <c r="D58" s="26"/>
      <c r="E58" s="27" t="str">
        <f t="shared" si="4"/>
        <v xml:space="preserve"> </v>
      </c>
      <c r="F58" s="27" t="s">
        <v>71</v>
      </c>
      <c r="G58" s="30" t="s">
        <v>47</v>
      </c>
      <c r="H58" s="36"/>
      <c r="J58" s="37">
        <f t="shared" si="24"/>
        <v>3</v>
      </c>
      <c r="K58" s="38" t="str">
        <f t="shared" si="23"/>
        <v>Not Started</v>
      </c>
      <c r="L58" s="37" t="str">
        <f t="shared" si="2"/>
        <v xml:space="preserve"> </v>
      </c>
    </row>
    <row r="59" spans="1:12" x14ac:dyDescent="0.2">
      <c r="A59" s="42" t="s">
        <v>20</v>
      </c>
      <c r="B59" s="42"/>
      <c r="C59" s="42"/>
      <c r="D59" s="42"/>
      <c r="E59" s="42"/>
      <c r="F59" s="42"/>
      <c r="G59" s="42"/>
      <c r="H59" s="42"/>
      <c r="J59" s="37"/>
      <c r="K59" s="38"/>
      <c r="L59" s="37">
        <f t="shared" si="2"/>
        <v>0</v>
      </c>
    </row>
    <row r="60" spans="1:12" ht="47.25" x14ac:dyDescent="0.2">
      <c r="A60" s="35">
        <v>38</v>
      </c>
      <c r="B60" s="43" t="s">
        <v>39</v>
      </c>
      <c r="C60" s="43"/>
      <c r="D60" s="26"/>
      <c r="E60" s="27" t="str">
        <f t="shared" si="4"/>
        <v xml:space="preserve"> </v>
      </c>
      <c r="F60" s="27" t="s">
        <v>2</v>
      </c>
      <c r="G60" s="28" t="s">
        <v>84</v>
      </c>
      <c r="H60" s="36"/>
      <c r="J60" s="37">
        <f t="shared" ref="J60:J66" si="25">VLOOKUP(F60,reference,2,FALSE)</f>
        <v>2</v>
      </c>
      <c r="K60" s="38" t="str">
        <f t="shared" ref="K60:K66" si="26">IF(D60="","Not Started","Answered")</f>
        <v>Not Started</v>
      </c>
      <c r="L60" s="37" t="str">
        <f t="shared" si="2"/>
        <v xml:space="preserve"> </v>
      </c>
    </row>
    <row r="61" spans="1:12" ht="63" x14ac:dyDescent="0.2">
      <c r="A61" s="35">
        <v>39</v>
      </c>
      <c r="B61" s="43" t="str">
        <f>"Does the "&amp;A1&amp; " use SPD standard forms for all contract documentation or internal forms containing the same clauses?"</f>
        <v>Does the &lt;Select Entity Name from List&gt; use SPD standard forms for all contract documentation or internal forms containing the same clauses?</v>
      </c>
      <c r="C61" s="43"/>
      <c r="D61" s="26"/>
      <c r="E61" s="27" t="str">
        <f t="shared" si="4"/>
        <v xml:space="preserve"> </v>
      </c>
      <c r="F61" s="27" t="s">
        <v>2</v>
      </c>
      <c r="G61" s="28" t="s">
        <v>85</v>
      </c>
      <c r="H61" s="36"/>
      <c r="J61" s="37">
        <f t="shared" si="25"/>
        <v>2</v>
      </c>
      <c r="K61" s="38" t="str">
        <f t="shared" si="26"/>
        <v>Not Started</v>
      </c>
      <c r="L61" s="37" t="str">
        <f t="shared" si="2"/>
        <v xml:space="preserve"> </v>
      </c>
    </row>
    <row r="62" spans="1:12" ht="78.75" x14ac:dyDescent="0.2">
      <c r="A62" s="35">
        <v>40</v>
      </c>
      <c r="B62" s="43" t="str">
        <f>"Does the "&amp;A1&amp;" have a Contract Performance Monitoring Process?"</f>
        <v>Does the &lt;Select Entity Name from List&gt; have a Contract Performance Monitoring Process?</v>
      </c>
      <c r="C62" s="43"/>
      <c r="D62" s="26"/>
      <c r="E62" s="27" t="str">
        <f t="shared" si="4"/>
        <v xml:space="preserve"> </v>
      </c>
      <c r="F62" s="27" t="s">
        <v>71</v>
      </c>
      <c r="G62" s="28" t="s">
        <v>86</v>
      </c>
      <c r="H62" s="36"/>
      <c r="J62" s="37">
        <f t="shared" si="25"/>
        <v>3</v>
      </c>
      <c r="K62" s="38" t="str">
        <f t="shared" si="26"/>
        <v>Not Started</v>
      </c>
      <c r="L62" s="37" t="str">
        <f t="shared" si="2"/>
        <v xml:space="preserve"> </v>
      </c>
    </row>
    <row r="63" spans="1:12" ht="63" x14ac:dyDescent="0.2">
      <c r="A63" s="35">
        <v>45</v>
      </c>
      <c r="B63" s="43" t="str">
        <f>"Has the "&amp;A1&amp;" maintained docucumentation on Vendor Performance? "</f>
        <v xml:space="preserve">Has the &lt;Select Entity Name from List&gt; maintained docucumentation on Vendor Performance? </v>
      </c>
      <c r="C63" s="43"/>
      <c r="D63" s="26"/>
      <c r="E63" s="27" t="str">
        <f t="shared" si="4"/>
        <v xml:space="preserve"> </v>
      </c>
      <c r="F63" s="27" t="s">
        <v>71</v>
      </c>
      <c r="G63" s="28" t="s">
        <v>87</v>
      </c>
      <c r="H63" s="36"/>
      <c r="J63" s="37">
        <f t="shared" si="25"/>
        <v>3</v>
      </c>
      <c r="K63" s="38" t="str">
        <f t="shared" si="26"/>
        <v>Not Started</v>
      </c>
      <c r="L63" s="37" t="str">
        <f t="shared" si="2"/>
        <v xml:space="preserve"> </v>
      </c>
    </row>
    <row r="64" spans="1:12" s="41" customFormat="1" ht="63" x14ac:dyDescent="0.2">
      <c r="A64" s="35">
        <v>42</v>
      </c>
      <c r="B64" s="43" t="str">
        <f>"Does the "&amp;A1&amp;" maintain vendor complaint files?"</f>
        <v>Does the &lt;Select Entity Name from List&gt; maintain vendor complaint files?</v>
      </c>
      <c r="C64" s="43"/>
      <c r="D64" s="26"/>
      <c r="E64" s="27" t="str">
        <f t="shared" si="4"/>
        <v xml:space="preserve"> </v>
      </c>
      <c r="F64" s="27" t="s">
        <v>71</v>
      </c>
      <c r="G64" s="28" t="s">
        <v>87</v>
      </c>
      <c r="H64" s="40"/>
      <c r="J64" s="37">
        <f t="shared" si="25"/>
        <v>3</v>
      </c>
      <c r="K64" s="38" t="str">
        <f t="shared" si="26"/>
        <v>Not Started</v>
      </c>
      <c r="L64" s="37" t="str">
        <f t="shared" si="2"/>
        <v xml:space="preserve"> </v>
      </c>
    </row>
    <row r="65" spans="1:12" ht="63" x14ac:dyDescent="0.2">
      <c r="A65" s="35">
        <v>43</v>
      </c>
      <c r="B65" s="43" t="str">
        <f>"Does the "&amp;A1&amp;" inspect procurement files to ensure that all required forms are present?"</f>
        <v>Does the &lt;Select Entity Name from List&gt; inspect procurement files to ensure that all required forms are present?</v>
      </c>
      <c r="C65" s="43"/>
      <c r="D65" s="26"/>
      <c r="E65" s="27" t="str">
        <f t="shared" si="4"/>
        <v xml:space="preserve"> </v>
      </c>
      <c r="F65" s="27" t="s">
        <v>71</v>
      </c>
      <c r="G65" s="31" t="s">
        <v>88</v>
      </c>
      <c r="H65" s="36"/>
      <c r="J65" s="37">
        <f t="shared" si="25"/>
        <v>3</v>
      </c>
      <c r="K65" s="38" t="str">
        <f t="shared" si="26"/>
        <v>Not Started</v>
      </c>
      <c r="L65" s="37" t="str">
        <f t="shared" si="2"/>
        <v xml:space="preserve"> </v>
      </c>
    </row>
    <row r="66" spans="1:12" ht="78.75" x14ac:dyDescent="0.2">
      <c r="A66" s="35">
        <v>44</v>
      </c>
      <c r="B66" s="58" t="s">
        <v>34</v>
      </c>
      <c r="C66" s="58"/>
      <c r="D66" s="26"/>
      <c r="E66" s="27" t="str">
        <f t="shared" si="4"/>
        <v xml:space="preserve"> </v>
      </c>
      <c r="F66" s="27" t="s">
        <v>71</v>
      </c>
      <c r="G66" s="30" t="s">
        <v>89</v>
      </c>
      <c r="H66" s="36"/>
      <c r="J66" s="37">
        <f t="shared" si="25"/>
        <v>3</v>
      </c>
      <c r="K66" s="38" t="str">
        <f t="shared" si="26"/>
        <v>Not Started</v>
      </c>
      <c r="L66" s="37" t="str">
        <f t="shared" si="2"/>
        <v xml:space="preserve"> </v>
      </c>
    </row>
    <row r="67" spans="1:12" x14ac:dyDescent="0.2">
      <c r="J67" s="38"/>
      <c r="K67" s="38"/>
      <c r="L67" s="37">
        <f t="shared" si="2"/>
        <v>0</v>
      </c>
    </row>
    <row r="68" spans="1:12" x14ac:dyDescent="0.2">
      <c r="J68" s="38"/>
      <c r="K68" s="38"/>
      <c r="L68" s="37">
        <f t="shared" si="2"/>
        <v>0</v>
      </c>
    </row>
    <row r="69" spans="1:12" x14ac:dyDescent="0.2">
      <c r="J69" s="38"/>
      <c r="K69" s="38"/>
      <c r="L69" s="37">
        <f t="shared" si="2"/>
        <v>0</v>
      </c>
    </row>
    <row r="70" spans="1:12" x14ac:dyDescent="0.2">
      <c r="E70" s="34"/>
    </row>
  </sheetData>
  <sheetProtection algorithmName="SHA-512" hashValue="ShXNsFNSbYezbonYoLAsVpwvlk1i5O4rD/+DD+pRf8M0v/6W8pJjWhjEX5Z8J5YfiqA07sI7lLUOFhTv+bbG2g==" saltValue="En4LNUUzldCwxHXc7v5fCQ==" spinCount="100000" sheet="1" objects="1" scenarios="1"/>
  <mergeCells count="64">
    <mergeCell ref="B63:C63"/>
    <mergeCell ref="B64:C64"/>
    <mergeCell ref="B65:C65"/>
    <mergeCell ref="B66:C66"/>
    <mergeCell ref="B58:C58"/>
    <mergeCell ref="B60:C60"/>
    <mergeCell ref="B61:C61"/>
    <mergeCell ref="B62:C62"/>
    <mergeCell ref="B44:C44"/>
    <mergeCell ref="B42:C42"/>
    <mergeCell ref="B26:C26"/>
    <mergeCell ref="B27:C27"/>
    <mergeCell ref="A30:H30"/>
    <mergeCell ref="A39:H39"/>
    <mergeCell ref="B32:C32"/>
    <mergeCell ref="B31:C31"/>
    <mergeCell ref="B33:C33"/>
    <mergeCell ref="B18:C18"/>
    <mergeCell ref="B19:C19"/>
    <mergeCell ref="B20:C20"/>
    <mergeCell ref="B25:C25"/>
    <mergeCell ref="B43:C43"/>
    <mergeCell ref="B37:C37"/>
    <mergeCell ref="B29:C29"/>
    <mergeCell ref="B28:C28"/>
    <mergeCell ref="B41:C41"/>
    <mergeCell ref="B34:C34"/>
    <mergeCell ref="B35:C35"/>
    <mergeCell ref="B36:C36"/>
    <mergeCell ref="B22:C22"/>
    <mergeCell ref="B23:C23"/>
    <mergeCell ref="B24:C24"/>
    <mergeCell ref="E7:G13"/>
    <mergeCell ref="A1:H1"/>
    <mergeCell ref="A2:H2"/>
    <mergeCell ref="A16:H16"/>
    <mergeCell ref="A21:H21"/>
    <mergeCell ref="A8:B8"/>
    <mergeCell ref="A6:B6"/>
    <mergeCell ref="A4:B4"/>
    <mergeCell ref="A5:B5"/>
    <mergeCell ref="A7:B7"/>
    <mergeCell ref="F3:G3"/>
    <mergeCell ref="F4:G4"/>
    <mergeCell ref="F5:G5"/>
    <mergeCell ref="F6:G6"/>
    <mergeCell ref="A15:C15"/>
    <mergeCell ref="B17:C17"/>
    <mergeCell ref="A46:H46"/>
    <mergeCell ref="A52:H52"/>
    <mergeCell ref="A59:H59"/>
    <mergeCell ref="B38:C38"/>
    <mergeCell ref="B40:C40"/>
    <mergeCell ref="B47:C47"/>
    <mergeCell ref="B48:C48"/>
    <mergeCell ref="B49:C49"/>
    <mergeCell ref="B50:C50"/>
    <mergeCell ref="B51:C51"/>
    <mergeCell ref="B53:C53"/>
    <mergeCell ref="B54:C54"/>
    <mergeCell ref="B55:C55"/>
    <mergeCell ref="B56:C56"/>
    <mergeCell ref="B57:C57"/>
    <mergeCell ref="B45:C45"/>
  </mergeCells>
  <conditionalFormatting sqref="D4:D15 D22:D29 D31:D38 D40:D45 D47:D51 D53:D58 D60:D1048576 D17:D20">
    <cfRule type="cellIs" dxfId="5" priority="7" operator="equal">
      <formula>"No"</formula>
    </cfRule>
    <cfRule type="cellIs" dxfId="4" priority="8" operator="equal">
      <formula>"Needs Improvement"</formula>
    </cfRule>
  </conditionalFormatting>
  <conditionalFormatting sqref="E7:G13">
    <cfRule type="containsText" dxfId="3" priority="4" operator="containsText" text="Answer">
      <formula>NOT(ISERROR(SEARCH("Answer",E7)))</formula>
    </cfRule>
  </conditionalFormatting>
  <conditionalFormatting sqref="F4:G6">
    <cfRule type="containsText" dxfId="2" priority="3" operator="containsText" text="Answer">
      <formula>NOT(ISERROR(SEARCH("Answer",F4)))</formula>
    </cfRule>
  </conditionalFormatting>
  <conditionalFormatting sqref="F3:G3">
    <cfRule type="containsText" dxfId="1" priority="2" operator="containsText" text="Answer">
      <formula>NOT(ISERROR(SEARCH("Answer",F3)))</formula>
    </cfRule>
  </conditionalFormatting>
  <conditionalFormatting sqref="A1:H1">
    <cfRule type="containsText" dxfId="0" priority="1" operator="containsText" text="&lt;Select Entity Name from List&gt;">
      <formula>NOT(ISERROR(SEARCH("&lt;Select Entity Name from List&gt;",A1)))</formula>
    </cfRule>
  </conditionalFormatting>
  <dataValidations count="11">
    <dataValidation type="list" errorStyle="warning" allowBlank="1" errorTitle="Input Error" error="The value you entered is not valid for this cell.  Please try again." promptTitle="Compliance Level" prompt="Select value from the dropdown list." sqref="D55:D58 D38 D22:D29 D40:D45 D47:D51 D31:D36 D60:D66 D53">
      <formula1>"Yes, No"</formula1>
    </dataValidation>
    <dataValidation type="list" errorStyle="warning" allowBlank="1" errorTitle="Input Error" error="The value you entered is not valid for this cell.  Please try again." promptTitle="Compliance Level" prompt="Select value from the dropdown list." sqref="D37">
      <formula1>"Yes, Needs Improvement, No"</formula1>
    </dataValidation>
    <dataValidation type="list" allowBlank="1" showInputMessage="1" showErrorMessage="1" promptTitle="Certifications" prompt="Select APO/CUPO certification level from drop-down" sqref="C5">
      <formula1>statecerts</formula1>
    </dataValidation>
    <dataValidation allowBlank="1" showInputMessage="1" showErrorMessage="1" promptTitle="Name" prompt="Enter name of APO/CUPO" sqref="C4"/>
    <dataValidation allowBlank="1" showInputMessage="1" showErrorMessage="1" promptTitle="Title" prompt="Enter official title of APO/CUPO" sqref="C6"/>
    <dataValidation allowBlank="1" showInputMessage="1" showErrorMessage="1" promptTitle="Completed by" prompt="Enter name of person completing this ICQ" sqref="C7"/>
    <dataValidation allowBlank="1" showInputMessage="1" showErrorMessage="1" promptTitle="Date" prompt="Enter date this ICQ was finished" sqref="C8"/>
    <dataValidation type="list" allowBlank="1" showInputMessage="1" showErrorMessage="1" promptTitle="Select Entity Name from list" sqref="A1">
      <formula1>entity_name</formula1>
    </dataValidation>
    <dataValidation errorStyle="warning" allowBlank="1" errorTitle="Input Error" error="The value you entered is not valid for this cell.  Please try again." promptTitle="Compliance Level" prompt="Select value from the dropdown list." sqref="J1:J1048576 E70 L15"/>
    <dataValidation type="list" errorStyle="warning" allowBlank="1" showInputMessage="1" errorTitle="Input Error" error="The value you entered is not valid for this cell.  Please try again." promptTitle="Compliance Level" prompt="Select value from the dropdown list for all questions._x000a_" sqref="D17:D20">
      <formula1>"Yes, Needs Improvement, No"</formula1>
    </dataValidation>
    <dataValidation type="list" errorStyle="warning" allowBlank="1" errorTitle="Input Error" error="The value you entered is not valid for this cell.  Please try again." promptTitle="Compliance Level" prompt="Select value from the dropdown list." sqref="D54">
      <formula1>"Yes, No, N/A"</formula1>
    </dataValidation>
  </dataValidations>
  <pageMargins left="0.7" right="0.7" top="1" bottom="1" header="0.3" footer="0.3"/>
  <pageSetup paperSize="5" scale="83" fitToHeight="6" orientation="landscape" r:id="rId1"/>
  <headerFooter>
    <oddFooter>&amp;L&amp;11File Name: &amp;F&amp;C&amp;11Page &amp;P of &amp;N&amp;R&amp;11Date Printed: &amp;D</oddFooter>
  </headerFooter>
  <rowBreaks count="2" manualBreakCount="2">
    <brk id="20" max="7" man="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249977111117893"/>
  </sheetPr>
  <dimension ref="A1:N112"/>
  <sheetViews>
    <sheetView zoomScaleNormal="100" workbookViewId="0">
      <selection activeCell="A10" sqref="A10"/>
    </sheetView>
  </sheetViews>
  <sheetFormatPr defaultColWidth="9.140625" defaultRowHeight="12.75" x14ac:dyDescent="0.2"/>
  <cols>
    <col min="1" max="1" width="52.140625" style="1" bestFit="1" customWidth="1"/>
    <col min="2" max="2" width="11.7109375" style="16" bestFit="1" customWidth="1"/>
    <col min="3" max="3" width="22.85546875" style="1" bestFit="1" customWidth="1"/>
    <col min="4" max="4" width="22.85546875" style="1" customWidth="1"/>
    <col min="5" max="5" width="62" customWidth="1"/>
    <col min="7" max="7" width="9.42578125" bestFit="1" customWidth="1"/>
    <col min="8" max="8" width="10" bestFit="1" customWidth="1"/>
    <col min="9" max="9" width="8" customWidth="1"/>
    <col min="10" max="10" width="9" customWidth="1"/>
    <col min="15" max="15" width="12.28515625" bestFit="1" customWidth="1"/>
  </cols>
  <sheetData>
    <row r="1" spans="1:14" ht="15" x14ac:dyDescent="0.2">
      <c r="A1" s="11" t="s">
        <v>96</v>
      </c>
      <c r="B1" s="12" t="s">
        <v>97</v>
      </c>
      <c r="C1" s="11" t="s">
        <v>98</v>
      </c>
      <c r="D1" s="17"/>
      <c r="E1" t="s">
        <v>21</v>
      </c>
      <c r="G1" t="s">
        <v>50</v>
      </c>
      <c r="H1" t="s">
        <v>40</v>
      </c>
      <c r="I1" t="s">
        <v>52</v>
      </c>
      <c r="J1" t="s">
        <v>51</v>
      </c>
      <c r="K1" t="s">
        <v>52</v>
      </c>
      <c r="L1" t="s">
        <v>76</v>
      </c>
    </row>
    <row r="2" spans="1:14" ht="15" x14ac:dyDescent="0.2">
      <c r="A2" s="13" t="s">
        <v>99</v>
      </c>
      <c r="B2" s="14">
        <v>55700</v>
      </c>
      <c r="C2" s="13" t="s">
        <v>100</v>
      </c>
      <c r="D2" s="18"/>
      <c r="E2" t="s">
        <v>8</v>
      </c>
      <c r="G2" s="5">
        <v>0.95</v>
      </c>
      <c r="H2" s="5"/>
      <c r="J2" t="s">
        <v>53</v>
      </c>
      <c r="K2" s="8" t="s">
        <v>3</v>
      </c>
      <c r="L2" s="9" t="s">
        <v>77</v>
      </c>
    </row>
    <row r="3" spans="1:14" ht="15" x14ac:dyDescent="0.2">
      <c r="A3" s="13" t="s">
        <v>101</v>
      </c>
      <c r="B3" s="14">
        <v>40300</v>
      </c>
      <c r="C3" s="13" t="s">
        <v>102</v>
      </c>
      <c r="D3" s="18"/>
      <c r="E3" t="s">
        <v>9</v>
      </c>
      <c r="G3" s="5">
        <v>0.85</v>
      </c>
      <c r="H3" s="5">
        <v>0.94</v>
      </c>
      <c r="J3" t="s">
        <v>54</v>
      </c>
      <c r="K3" t="s">
        <v>72</v>
      </c>
      <c r="L3" s="10" t="s">
        <v>78</v>
      </c>
    </row>
    <row r="4" spans="1:14" ht="15" x14ac:dyDescent="0.2">
      <c r="A4" s="13" t="s">
        <v>103</v>
      </c>
      <c r="B4" s="14">
        <v>40200</v>
      </c>
      <c r="C4" s="13" t="s">
        <v>102</v>
      </c>
      <c r="D4" s="18"/>
      <c r="E4" t="s">
        <v>10</v>
      </c>
      <c r="G4" s="5">
        <v>0.75</v>
      </c>
      <c r="H4" s="5">
        <v>0.84</v>
      </c>
      <c r="J4" t="s">
        <v>55</v>
      </c>
      <c r="K4" t="s">
        <v>73</v>
      </c>
      <c r="L4" s="10" t="s">
        <v>79</v>
      </c>
    </row>
    <row r="5" spans="1:14" ht="15" x14ac:dyDescent="0.2">
      <c r="A5" s="13" t="s">
        <v>104</v>
      </c>
      <c r="B5" s="14">
        <v>52100</v>
      </c>
      <c r="C5" s="13" t="s">
        <v>100</v>
      </c>
      <c r="D5" s="18"/>
      <c r="G5" s="5">
        <v>0.65</v>
      </c>
      <c r="H5" s="5">
        <v>0.74</v>
      </c>
      <c r="J5" t="s">
        <v>56</v>
      </c>
      <c r="K5" t="s">
        <v>74</v>
      </c>
      <c r="L5" s="10" t="s">
        <v>80</v>
      </c>
    </row>
    <row r="6" spans="1:14" ht="15" x14ac:dyDescent="0.2">
      <c r="A6" s="13" t="s">
        <v>105</v>
      </c>
      <c r="B6" s="14">
        <v>82000</v>
      </c>
      <c r="C6" s="13" t="s">
        <v>102</v>
      </c>
      <c r="D6" s="18"/>
      <c r="G6" s="5"/>
      <c r="H6" s="5">
        <v>0.64</v>
      </c>
      <c r="J6" t="s">
        <v>57</v>
      </c>
      <c r="K6" t="s">
        <v>75</v>
      </c>
      <c r="L6" s="10" t="s">
        <v>81</v>
      </c>
    </row>
    <row r="7" spans="1:14" ht="15" x14ac:dyDescent="0.2">
      <c r="A7" s="13" t="s">
        <v>106</v>
      </c>
      <c r="B7" s="14">
        <v>52400</v>
      </c>
      <c r="C7" s="13" t="s">
        <v>100</v>
      </c>
      <c r="D7" s="18"/>
    </row>
    <row r="8" spans="1:14" ht="15" x14ac:dyDescent="0.2">
      <c r="A8" s="13" t="s">
        <v>109</v>
      </c>
      <c r="B8" s="14">
        <v>82200</v>
      </c>
      <c r="C8" s="13" t="s">
        <v>102</v>
      </c>
      <c r="D8" s="18"/>
    </row>
    <row r="9" spans="1:14" ht="15" x14ac:dyDescent="0.2">
      <c r="A9" s="13" t="s">
        <v>107</v>
      </c>
      <c r="B9" s="14" t="s">
        <v>108</v>
      </c>
      <c r="C9" s="13" t="s">
        <v>100</v>
      </c>
      <c r="D9" s="18"/>
      <c r="M9" s="9"/>
      <c r="N9" s="9"/>
    </row>
    <row r="10" spans="1:14" ht="15" x14ac:dyDescent="0.2">
      <c r="A10" s="13" t="s">
        <v>110</v>
      </c>
      <c r="B10" s="14">
        <v>82300</v>
      </c>
      <c r="C10" s="13" t="s">
        <v>102</v>
      </c>
      <c r="D10" s="18"/>
      <c r="M10" s="10"/>
      <c r="N10" s="10"/>
    </row>
    <row r="11" spans="1:14" ht="15" x14ac:dyDescent="0.2">
      <c r="A11" s="13" t="s">
        <v>111</v>
      </c>
      <c r="B11" s="14">
        <v>40400</v>
      </c>
      <c r="C11" s="13" t="s">
        <v>102</v>
      </c>
      <c r="D11" s="18"/>
      <c r="M11" s="10"/>
      <c r="N11" s="10"/>
    </row>
    <row r="12" spans="1:14" ht="15" x14ac:dyDescent="0.2">
      <c r="A12" s="13" t="s">
        <v>112</v>
      </c>
      <c r="B12" s="14">
        <v>82400</v>
      </c>
      <c r="C12" s="13" t="s">
        <v>102</v>
      </c>
      <c r="D12" s="18"/>
      <c r="G12" t="s">
        <v>95</v>
      </c>
      <c r="M12" s="10"/>
      <c r="N12" s="10"/>
    </row>
    <row r="13" spans="1:14" ht="15" x14ac:dyDescent="0.2">
      <c r="A13" s="13" t="s">
        <v>113</v>
      </c>
      <c r="B13" s="14">
        <v>51200</v>
      </c>
      <c r="C13" s="13" t="s">
        <v>100</v>
      </c>
      <c r="D13" s="18"/>
      <c r="G13" t="s">
        <v>71</v>
      </c>
      <c r="H13">
        <v>3</v>
      </c>
      <c r="M13" s="10"/>
      <c r="N13" s="10"/>
    </row>
    <row r="14" spans="1:14" ht="15" x14ac:dyDescent="0.2">
      <c r="A14" s="13" t="s">
        <v>114</v>
      </c>
      <c r="B14" s="14">
        <v>56200</v>
      </c>
      <c r="C14" s="13" t="s">
        <v>100</v>
      </c>
      <c r="D14" s="18"/>
      <c r="G14" t="s">
        <v>2</v>
      </c>
      <c r="H14">
        <v>2</v>
      </c>
    </row>
    <row r="15" spans="1:14" ht="15" x14ac:dyDescent="0.2">
      <c r="A15" s="13" t="s">
        <v>115</v>
      </c>
      <c r="B15" s="14">
        <v>40600</v>
      </c>
      <c r="C15" s="13" t="s">
        <v>102</v>
      </c>
      <c r="D15" s="18"/>
    </row>
    <row r="16" spans="1:14" ht="15" x14ac:dyDescent="0.2">
      <c r="A16" s="13" t="s">
        <v>116</v>
      </c>
      <c r="B16" s="14">
        <v>44100</v>
      </c>
      <c r="C16" s="13" t="s">
        <v>102</v>
      </c>
      <c r="D16" s="18"/>
    </row>
    <row r="17" spans="1:4" ht="15" x14ac:dyDescent="0.2">
      <c r="A17" s="13" t="s">
        <v>117</v>
      </c>
      <c r="B17" s="14">
        <v>47200</v>
      </c>
      <c r="C17" s="13" t="s">
        <v>100</v>
      </c>
      <c r="D17" s="18"/>
    </row>
    <row r="18" spans="1:4" ht="15" x14ac:dyDescent="0.2">
      <c r="A18" s="13" t="s">
        <v>118</v>
      </c>
      <c r="B18" s="14">
        <v>83500</v>
      </c>
      <c r="C18" s="13" t="s">
        <v>102</v>
      </c>
      <c r="D18" s="18"/>
    </row>
    <row r="19" spans="1:4" ht="15" x14ac:dyDescent="0.2">
      <c r="A19" s="13" t="s">
        <v>119</v>
      </c>
      <c r="B19" s="14">
        <v>82700</v>
      </c>
      <c r="C19" s="13" t="s">
        <v>102</v>
      </c>
      <c r="D19" s="18"/>
    </row>
    <row r="20" spans="1:4" ht="15" x14ac:dyDescent="0.2">
      <c r="A20" s="13" t="s">
        <v>120</v>
      </c>
      <c r="B20" s="14">
        <v>52800</v>
      </c>
      <c r="C20" s="13" t="s">
        <v>100</v>
      </c>
      <c r="D20" s="18"/>
    </row>
    <row r="21" spans="1:4" ht="15" x14ac:dyDescent="0.2">
      <c r="A21" s="13" t="s">
        <v>121</v>
      </c>
      <c r="B21" s="14">
        <v>81800</v>
      </c>
      <c r="C21" s="13" t="s">
        <v>102</v>
      </c>
      <c r="D21" s="18"/>
    </row>
    <row r="22" spans="1:4" ht="15" x14ac:dyDescent="0.2">
      <c r="A22" s="13" t="s">
        <v>122</v>
      </c>
      <c r="B22" s="14">
        <v>56300</v>
      </c>
      <c r="C22" s="13" t="s">
        <v>100</v>
      </c>
      <c r="D22" s="18"/>
    </row>
    <row r="23" spans="1:4" ht="15" x14ac:dyDescent="0.2">
      <c r="A23" s="13" t="s">
        <v>123</v>
      </c>
      <c r="B23" s="14">
        <v>53000</v>
      </c>
      <c r="C23" s="13" t="s">
        <v>100</v>
      </c>
      <c r="D23" s="18"/>
    </row>
    <row r="24" spans="1:4" ht="15" x14ac:dyDescent="0.2">
      <c r="A24" s="13" t="s">
        <v>124</v>
      </c>
      <c r="B24" s="14">
        <v>82800</v>
      </c>
      <c r="C24" s="13" t="s">
        <v>102</v>
      </c>
      <c r="D24" s="18"/>
    </row>
    <row r="25" spans="1:4" ht="15" x14ac:dyDescent="0.2">
      <c r="A25" s="13" t="s">
        <v>125</v>
      </c>
      <c r="B25" s="14">
        <v>42800</v>
      </c>
      <c r="C25" s="13" t="s">
        <v>102</v>
      </c>
      <c r="D25" s="18"/>
    </row>
    <row r="26" spans="1:4" ht="15" x14ac:dyDescent="0.2">
      <c r="A26" s="13" t="s">
        <v>126</v>
      </c>
      <c r="B26" s="14">
        <v>41900</v>
      </c>
      <c r="C26" s="13" t="s">
        <v>102</v>
      </c>
      <c r="D26" s="18"/>
    </row>
    <row r="27" spans="1:4" ht="15" x14ac:dyDescent="0.2">
      <c r="A27" s="13" t="s">
        <v>127</v>
      </c>
      <c r="B27" s="14">
        <v>47700</v>
      </c>
      <c r="C27" s="13" t="s">
        <v>102</v>
      </c>
      <c r="D27" s="18"/>
    </row>
    <row r="28" spans="1:4" ht="15" x14ac:dyDescent="0.2">
      <c r="A28" s="13" t="s">
        <v>128</v>
      </c>
      <c r="B28" s="14">
        <v>46700</v>
      </c>
      <c r="C28" s="13" t="s">
        <v>102</v>
      </c>
      <c r="D28" s="18"/>
    </row>
    <row r="29" spans="1:4" ht="15" x14ac:dyDescent="0.2">
      <c r="A29" s="13" t="s">
        <v>129</v>
      </c>
      <c r="B29" s="14">
        <v>42246</v>
      </c>
      <c r="C29" s="13" t="s">
        <v>130</v>
      </c>
      <c r="D29" s="18"/>
    </row>
    <row r="30" spans="1:4" ht="15" x14ac:dyDescent="0.2">
      <c r="A30" s="13" t="s">
        <v>131</v>
      </c>
      <c r="B30" s="14">
        <v>56900</v>
      </c>
      <c r="C30" s="13" t="s">
        <v>100</v>
      </c>
      <c r="D30" s="18"/>
    </row>
    <row r="31" spans="1:4" ht="15" x14ac:dyDescent="0.2">
      <c r="A31" s="13" t="s">
        <v>132</v>
      </c>
      <c r="B31" s="14">
        <v>57000</v>
      </c>
      <c r="C31" s="13" t="s">
        <v>100</v>
      </c>
      <c r="D31" s="18"/>
    </row>
    <row r="32" spans="1:4" ht="15" x14ac:dyDescent="0.2">
      <c r="A32" s="13" t="s">
        <v>133</v>
      </c>
      <c r="B32" s="14">
        <v>46900</v>
      </c>
      <c r="C32" s="13" t="s">
        <v>102</v>
      </c>
      <c r="D32" s="18"/>
    </row>
    <row r="33" spans="1:4" ht="15" x14ac:dyDescent="0.2">
      <c r="A33" s="13" t="s">
        <v>134</v>
      </c>
      <c r="B33" s="14">
        <v>47500</v>
      </c>
      <c r="C33" s="13" t="s">
        <v>102</v>
      </c>
      <c r="D33" s="18"/>
    </row>
    <row r="34" spans="1:4" ht="15" x14ac:dyDescent="0.2">
      <c r="A34" s="13" t="s">
        <v>135</v>
      </c>
      <c r="B34" s="14">
        <v>57200</v>
      </c>
      <c r="C34" s="13" t="s">
        <v>100</v>
      </c>
      <c r="D34" s="18"/>
    </row>
    <row r="35" spans="1:4" ht="15" x14ac:dyDescent="0.2">
      <c r="A35" s="13" t="s">
        <v>136</v>
      </c>
      <c r="B35" s="14">
        <v>42900</v>
      </c>
      <c r="C35" s="13" t="s">
        <v>102</v>
      </c>
      <c r="D35" s="18"/>
    </row>
    <row r="36" spans="1:4" ht="15" x14ac:dyDescent="0.2">
      <c r="A36" s="13" t="s">
        <v>137</v>
      </c>
      <c r="B36" s="14">
        <v>41400</v>
      </c>
      <c r="C36" s="13" t="s">
        <v>102</v>
      </c>
      <c r="D36" s="18"/>
    </row>
    <row r="37" spans="1:4" ht="15" x14ac:dyDescent="0.2">
      <c r="A37" s="13" t="s">
        <v>138</v>
      </c>
      <c r="B37" s="14">
        <v>53300</v>
      </c>
      <c r="C37" s="13" t="s">
        <v>100</v>
      </c>
      <c r="D37" s="18"/>
    </row>
    <row r="38" spans="1:4" ht="15" x14ac:dyDescent="0.2">
      <c r="A38" s="13" t="s">
        <v>139</v>
      </c>
      <c r="B38" s="14">
        <v>47100</v>
      </c>
      <c r="C38" s="13" t="s">
        <v>102</v>
      </c>
      <c r="D38" s="18"/>
    </row>
    <row r="39" spans="1:4" ht="15" x14ac:dyDescent="0.2">
      <c r="A39" s="13" t="s">
        <v>140</v>
      </c>
      <c r="B39" s="14">
        <v>53600</v>
      </c>
      <c r="C39" s="13" t="s">
        <v>100</v>
      </c>
      <c r="D39" s="18"/>
    </row>
    <row r="40" spans="1:4" ht="15" x14ac:dyDescent="0.2">
      <c r="A40" s="13" t="s">
        <v>141</v>
      </c>
      <c r="B40" s="14">
        <v>42000</v>
      </c>
      <c r="C40" s="13" t="s">
        <v>102</v>
      </c>
      <c r="D40" s="18"/>
    </row>
    <row r="41" spans="1:4" ht="15" x14ac:dyDescent="0.2">
      <c r="A41" s="13" t="s">
        <v>142</v>
      </c>
      <c r="B41" s="14">
        <v>54000</v>
      </c>
      <c r="C41" s="13" t="s">
        <v>100</v>
      </c>
      <c r="D41" s="18"/>
    </row>
    <row r="42" spans="1:4" ht="15" x14ac:dyDescent="0.2">
      <c r="A42" s="13" t="s">
        <v>143</v>
      </c>
      <c r="B42" s="14">
        <v>57300</v>
      </c>
      <c r="C42" s="13" t="s">
        <v>100</v>
      </c>
      <c r="D42" s="18"/>
    </row>
    <row r="43" spans="1:4" ht="15" x14ac:dyDescent="0.2">
      <c r="A43" s="13" t="s">
        <v>144</v>
      </c>
      <c r="B43" s="14">
        <v>50300</v>
      </c>
      <c r="C43" s="13" t="s">
        <v>100</v>
      </c>
      <c r="D43" s="18"/>
    </row>
    <row r="44" spans="1:4" ht="15" x14ac:dyDescent="0.2">
      <c r="A44" s="13" t="s">
        <v>145</v>
      </c>
      <c r="B44" s="14" t="s">
        <v>146</v>
      </c>
      <c r="C44" s="13" t="s">
        <v>102</v>
      </c>
      <c r="D44" s="18"/>
    </row>
    <row r="45" spans="1:4" ht="15" x14ac:dyDescent="0.2">
      <c r="A45" s="13" t="s">
        <v>145</v>
      </c>
      <c r="B45" s="14" t="s">
        <v>146</v>
      </c>
      <c r="C45" s="14" t="s">
        <v>102</v>
      </c>
      <c r="D45" s="18"/>
    </row>
    <row r="46" spans="1:4" ht="15" x14ac:dyDescent="0.2">
      <c r="A46" s="13" t="s">
        <v>147</v>
      </c>
      <c r="B46" s="14">
        <v>57100</v>
      </c>
      <c r="C46" s="13" t="s">
        <v>100</v>
      </c>
      <c r="D46" s="18"/>
    </row>
    <row r="47" spans="1:4" ht="15" x14ac:dyDescent="0.2">
      <c r="A47" s="13" t="s">
        <v>148</v>
      </c>
      <c r="B47" s="14">
        <v>83000</v>
      </c>
      <c r="C47" s="13" t="s">
        <v>102</v>
      </c>
      <c r="D47" s="18"/>
    </row>
    <row r="48" spans="1:4" ht="15" x14ac:dyDescent="0.2">
      <c r="A48" s="13" t="s">
        <v>149</v>
      </c>
      <c r="B48" s="14">
        <v>46602</v>
      </c>
      <c r="C48" s="13" t="s">
        <v>130</v>
      </c>
      <c r="D48" s="18"/>
    </row>
    <row r="49" spans="1:4" ht="15" x14ac:dyDescent="0.2">
      <c r="A49" s="13" t="s">
        <v>150</v>
      </c>
      <c r="B49" s="14">
        <v>97700</v>
      </c>
      <c r="C49" s="13" t="s">
        <v>130</v>
      </c>
      <c r="D49" s="18"/>
    </row>
    <row r="50" spans="1:4" ht="15" x14ac:dyDescent="0.2">
      <c r="A50" s="13" t="s">
        <v>151</v>
      </c>
      <c r="B50" s="14">
        <v>53900</v>
      </c>
      <c r="C50" s="13" t="s">
        <v>100</v>
      </c>
      <c r="D50" s="18"/>
    </row>
    <row r="51" spans="1:4" ht="15" x14ac:dyDescent="0.2">
      <c r="A51" s="13" t="s">
        <v>152</v>
      </c>
      <c r="B51" s="14">
        <v>54200</v>
      </c>
      <c r="C51" s="13" t="s">
        <v>100</v>
      </c>
      <c r="D51" s="18"/>
    </row>
    <row r="52" spans="1:4" ht="15" x14ac:dyDescent="0.2">
      <c r="A52" s="13" t="s">
        <v>153</v>
      </c>
      <c r="B52" s="14">
        <v>50900</v>
      </c>
      <c r="C52" s="13" t="s">
        <v>100</v>
      </c>
      <c r="D52" s="18"/>
    </row>
    <row r="53" spans="1:4" ht="15" x14ac:dyDescent="0.2">
      <c r="A53" s="13" t="s">
        <v>154</v>
      </c>
      <c r="B53" s="14" t="s">
        <v>155</v>
      </c>
      <c r="C53" s="13" t="s">
        <v>102</v>
      </c>
      <c r="D53" s="18"/>
    </row>
    <row r="54" spans="1:4" ht="15" x14ac:dyDescent="0.2">
      <c r="A54" s="13" t="s">
        <v>156</v>
      </c>
      <c r="B54" s="14">
        <v>57600</v>
      </c>
      <c r="C54" s="13" t="s">
        <v>100</v>
      </c>
      <c r="D54" s="18"/>
    </row>
    <row r="55" spans="1:4" ht="15" x14ac:dyDescent="0.2">
      <c r="A55" s="13" t="s">
        <v>157</v>
      </c>
      <c r="B55" s="14">
        <v>46627</v>
      </c>
      <c r="C55" s="13" t="s">
        <v>102</v>
      </c>
      <c r="D55" s="18"/>
    </row>
    <row r="56" spans="1:4" ht="15" x14ac:dyDescent="0.2">
      <c r="A56" s="13" t="s">
        <v>158</v>
      </c>
      <c r="B56" s="14">
        <v>83200</v>
      </c>
      <c r="C56" s="13" t="s">
        <v>102</v>
      </c>
      <c r="D56" s="18"/>
    </row>
    <row r="57" spans="1:4" ht="15" x14ac:dyDescent="0.2">
      <c r="A57" s="13" t="s">
        <v>159</v>
      </c>
      <c r="B57" s="14">
        <v>42700</v>
      </c>
      <c r="C57" s="13" t="s">
        <v>102</v>
      </c>
      <c r="D57" s="18"/>
    </row>
    <row r="58" spans="1:4" ht="15" x14ac:dyDescent="0.2">
      <c r="A58" s="13" t="s">
        <v>160</v>
      </c>
      <c r="B58" s="14">
        <v>40800</v>
      </c>
      <c r="C58" s="13" t="s">
        <v>102</v>
      </c>
      <c r="D58" s="18"/>
    </row>
    <row r="59" spans="1:4" ht="15" x14ac:dyDescent="0.2">
      <c r="A59" s="13" t="s">
        <v>161</v>
      </c>
      <c r="B59" s="14">
        <v>46100</v>
      </c>
      <c r="C59" s="13" t="s">
        <v>130</v>
      </c>
      <c r="D59" s="18"/>
    </row>
    <row r="60" spans="1:4" ht="15" x14ac:dyDescent="0.2">
      <c r="A60" s="13" t="s">
        <v>162</v>
      </c>
      <c r="B60" s="14">
        <v>54300</v>
      </c>
      <c r="C60" s="13" t="s">
        <v>100</v>
      </c>
      <c r="D60" s="18"/>
    </row>
    <row r="61" spans="1:4" ht="15" x14ac:dyDescent="0.2">
      <c r="A61" s="13" t="s">
        <v>163</v>
      </c>
      <c r="B61" s="14">
        <v>44000</v>
      </c>
      <c r="C61" s="13" t="s">
        <v>102</v>
      </c>
      <c r="D61" s="18"/>
    </row>
    <row r="62" spans="1:4" ht="15" x14ac:dyDescent="0.2">
      <c r="A62" s="13" t="s">
        <v>164</v>
      </c>
      <c r="B62" s="14">
        <v>83400</v>
      </c>
      <c r="C62" s="13" t="s">
        <v>102</v>
      </c>
      <c r="D62" s="18"/>
    </row>
    <row r="63" spans="1:4" ht="15" x14ac:dyDescent="0.2">
      <c r="A63" s="13" t="s">
        <v>165</v>
      </c>
      <c r="B63" s="14">
        <v>44200</v>
      </c>
      <c r="C63" s="13" t="s">
        <v>102</v>
      </c>
      <c r="D63" s="18"/>
    </row>
    <row r="64" spans="1:4" ht="15" x14ac:dyDescent="0.2">
      <c r="A64" s="13" t="s">
        <v>166</v>
      </c>
      <c r="B64" s="14">
        <v>58400</v>
      </c>
      <c r="C64" s="13" t="s">
        <v>100</v>
      </c>
      <c r="D64" s="18"/>
    </row>
    <row r="65" spans="1:4" ht="15" x14ac:dyDescent="0.2">
      <c r="A65" s="13" t="s">
        <v>167</v>
      </c>
      <c r="B65" s="14">
        <v>46200</v>
      </c>
      <c r="C65" s="13" t="s">
        <v>102</v>
      </c>
      <c r="D65" s="18"/>
    </row>
    <row r="66" spans="1:4" ht="15" x14ac:dyDescent="0.2">
      <c r="A66" s="13" t="s">
        <v>168</v>
      </c>
      <c r="B66" s="14">
        <v>83800</v>
      </c>
      <c r="C66" s="13" t="s">
        <v>102</v>
      </c>
      <c r="D66" s="18"/>
    </row>
    <row r="67" spans="1:4" ht="15" x14ac:dyDescent="0.2">
      <c r="A67" s="13" t="s">
        <v>169</v>
      </c>
      <c r="B67" s="14" t="s">
        <v>170</v>
      </c>
      <c r="C67" s="13" t="s">
        <v>102</v>
      </c>
      <c r="D67" s="18"/>
    </row>
    <row r="68" spans="1:4" ht="15" x14ac:dyDescent="0.2">
      <c r="A68" s="13" t="s">
        <v>171</v>
      </c>
      <c r="B68" s="14">
        <v>42200</v>
      </c>
      <c r="C68" s="13" t="s">
        <v>102</v>
      </c>
      <c r="D68" s="18"/>
    </row>
    <row r="69" spans="1:4" ht="15" x14ac:dyDescent="0.2">
      <c r="A69" s="13" t="s">
        <v>172</v>
      </c>
      <c r="B69" s="14">
        <v>84400</v>
      </c>
      <c r="C69" s="13" t="s">
        <v>102</v>
      </c>
      <c r="D69" s="18"/>
    </row>
    <row r="70" spans="1:4" ht="15" x14ac:dyDescent="0.2">
      <c r="A70" s="13" t="s">
        <v>173</v>
      </c>
      <c r="B70" s="14">
        <v>46500</v>
      </c>
      <c r="C70" s="13" t="s">
        <v>102</v>
      </c>
      <c r="D70" s="18"/>
    </row>
    <row r="71" spans="1:4" ht="15" x14ac:dyDescent="0.2">
      <c r="A71" s="13" t="s">
        <v>174</v>
      </c>
      <c r="B71" s="14">
        <v>40500</v>
      </c>
      <c r="C71" s="13" t="s">
        <v>102</v>
      </c>
      <c r="D71" s="18"/>
    </row>
    <row r="72" spans="1:4" ht="15" x14ac:dyDescent="0.2">
      <c r="A72" s="13" t="s">
        <v>175</v>
      </c>
      <c r="B72" s="14">
        <v>46601</v>
      </c>
      <c r="C72" s="13" t="s">
        <v>102</v>
      </c>
      <c r="D72" s="18"/>
    </row>
    <row r="73" spans="1:4" ht="15" x14ac:dyDescent="0.2">
      <c r="A73" s="13" t="s">
        <v>176</v>
      </c>
      <c r="B73" s="14">
        <v>46600</v>
      </c>
      <c r="C73" s="13" t="s">
        <v>102</v>
      </c>
      <c r="D73" s="18"/>
    </row>
    <row r="74" spans="1:4" ht="15" x14ac:dyDescent="0.2">
      <c r="A74" s="13" t="s">
        <v>177</v>
      </c>
      <c r="B74" s="14">
        <v>47000</v>
      </c>
      <c r="C74" s="13" t="s">
        <v>178</v>
      </c>
      <c r="D74" s="18"/>
    </row>
    <row r="75" spans="1:4" ht="15" x14ac:dyDescent="0.2">
      <c r="A75" s="13" t="s">
        <v>179</v>
      </c>
      <c r="B75" s="14" t="s">
        <v>155</v>
      </c>
      <c r="C75" s="13" t="s">
        <v>130</v>
      </c>
      <c r="D75" s="18"/>
    </row>
    <row r="76" spans="1:4" ht="15" x14ac:dyDescent="0.2">
      <c r="A76" s="13" t="s">
        <v>180</v>
      </c>
      <c r="B76" s="14" t="s">
        <v>155</v>
      </c>
      <c r="C76" s="13" t="s">
        <v>130</v>
      </c>
      <c r="D76" s="18"/>
    </row>
    <row r="77" spans="1:4" ht="15" x14ac:dyDescent="0.2">
      <c r="A77" s="13" t="s">
        <v>181</v>
      </c>
      <c r="B77" s="14" t="s">
        <v>155</v>
      </c>
      <c r="C77" s="13" t="s">
        <v>130</v>
      </c>
      <c r="D77" s="18"/>
    </row>
    <row r="78" spans="1:4" ht="15" x14ac:dyDescent="0.2">
      <c r="A78" s="13" t="s">
        <v>182</v>
      </c>
      <c r="B78" s="14" t="s">
        <v>155</v>
      </c>
      <c r="C78" s="13" t="s">
        <v>130</v>
      </c>
      <c r="D78" s="18"/>
    </row>
    <row r="79" spans="1:4" ht="15" x14ac:dyDescent="0.2">
      <c r="A79" s="13" t="s">
        <v>183</v>
      </c>
      <c r="B79" s="14" t="s">
        <v>155</v>
      </c>
      <c r="C79" s="13" t="s">
        <v>130</v>
      </c>
      <c r="D79" s="18"/>
    </row>
    <row r="80" spans="1:4" ht="15" x14ac:dyDescent="0.2">
      <c r="A80" s="13" t="s">
        <v>184</v>
      </c>
      <c r="B80" s="14" t="s">
        <v>155</v>
      </c>
      <c r="C80" s="13" t="s">
        <v>130</v>
      </c>
      <c r="D80" s="18"/>
    </row>
    <row r="81" spans="1:4" ht="15" x14ac:dyDescent="0.2">
      <c r="A81" s="13" t="s">
        <v>185</v>
      </c>
      <c r="B81" s="14" t="s">
        <v>155</v>
      </c>
      <c r="C81" s="13" t="s">
        <v>130</v>
      </c>
      <c r="D81" s="18"/>
    </row>
    <row r="82" spans="1:4" ht="15" x14ac:dyDescent="0.2">
      <c r="A82" s="13" t="s">
        <v>186</v>
      </c>
      <c r="B82" s="14" t="s">
        <v>155</v>
      </c>
      <c r="C82" s="13" t="s">
        <v>130</v>
      </c>
      <c r="D82" s="18"/>
    </row>
    <row r="83" spans="1:4" ht="15" x14ac:dyDescent="0.2">
      <c r="A83" s="13" t="s">
        <v>187</v>
      </c>
      <c r="B83" s="14" t="s">
        <v>155</v>
      </c>
      <c r="C83" s="13" t="s">
        <v>130</v>
      </c>
      <c r="D83" s="18"/>
    </row>
    <row r="84" spans="1:4" ht="15" x14ac:dyDescent="0.2">
      <c r="A84" s="13" t="s">
        <v>188</v>
      </c>
      <c r="B84" s="14" t="s">
        <v>155</v>
      </c>
      <c r="C84" s="13" t="s">
        <v>130</v>
      </c>
      <c r="D84" s="18"/>
    </row>
    <row r="85" spans="1:4" ht="15" x14ac:dyDescent="0.2">
      <c r="A85" s="13" t="s">
        <v>189</v>
      </c>
      <c r="B85" s="14" t="s">
        <v>155</v>
      </c>
      <c r="C85" s="13" t="s">
        <v>130</v>
      </c>
      <c r="D85" s="18"/>
    </row>
    <row r="86" spans="1:4" ht="15" x14ac:dyDescent="0.2">
      <c r="A86" s="13" t="s">
        <v>190</v>
      </c>
      <c r="B86" s="14" t="s">
        <v>155</v>
      </c>
      <c r="C86" s="13" t="s">
        <v>130</v>
      </c>
      <c r="D86" s="18"/>
    </row>
    <row r="87" spans="1:4" ht="15" x14ac:dyDescent="0.2">
      <c r="A87" s="13" t="s">
        <v>191</v>
      </c>
      <c r="B87" s="14" t="s">
        <v>155</v>
      </c>
      <c r="C87" s="13" t="s">
        <v>130</v>
      </c>
      <c r="D87" s="18"/>
    </row>
    <row r="88" spans="1:4" ht="15" x14ac:dyDescent="0.2">
      <c r="A88" s="13" t="s">
        <v>192</v>
      </c>
      <c r="B88" s="14" t="s">
        <v>155</v>
      </c>
      <c r="C88" s="13" t="s">
        <v>130</v>
      </c>
      <c r="D88" s="18"/>
    </row>
    <row r="89" spans="1:4" ht="15" x14ac:dyDescent="0.2">
      <c r="A89" s="13" t="s">
        <v>193</v>
      </c>
      <c r="B89" s="14" t="s">
        <v>155</v>
      </c>
      <c r="C89" s="13" t="s">
        <v>130</v>
      </c>
      <c r="D89" s="18"/>
    </row>
    <row r="90" spans="1:4" ht="15" x14ac:dyDescent="0.2">
      <c r="A90" s="13" t="s">
        <v>194</v>
      </c>
      <c r="B90" s="14" t="s">
        <v>155</v>
      </c>
      <c r="C90" s="13" t="s">
        <v>130</v>
      </c>
      <c r="D90" s="18"/>
    </row>
    <row r="91" spans="1:4" ht="15" x14ac:dyDescent="0.2">
      <c r="A91" s="13" t="s">
        <v>195</v>
      </c>
      <c r="B91" s="14" t="s">
        <v>155</v>
      </c>
      <c r="C91" s="13" t="s">
        <v>130</v>
      </c>
      <c r="D91" s="18"/>
    </row>
    <row r="92" spans="1:4" ht="15" x14ac:dyDescent="0.2">
      <c r="A92" s="13" t="s">
        <v>196</v>
      </c>
      <c r="B92" s="14">
        <v>47400</v>
      </c>
      <c r="C92" s="13" t="s">
        <v>102</v>
      </c>
      <c r="D92" s="18"/>
    </row>
    <row r="93" spans="1:4" ht="15" x14ac:dyDescent="0.2">
      <c r="A93" s="13" t="s">
        <v>197</v>
      </c>
      <c r="B93" s="14">
        <v>54800</v>
      </c>
      <c r="C93" s="13" t="s">
        <v>100</v>
      </c>
      <c r="D93" s="18"/>
    </row>
    <row r="94" spans="1:4" ht="15" x14ac:dyDescent="0.2">
      <c r="A94" s="13" t="s">
        <v>198</v>
      </c>
      <c r="B94" s="14">
        <v>84100</v>
      </c>
      <c r="C94" s="13" t="s">
        <v>102</v>
      </c>
      <c r="D94" s="18"/>
    </row>
    <row r="95" spans="1:4" ht="15" x14ac:dyDescent="0.2">
      <c r="A95" s="13" t="s">
        <v>199</v>
      </c>
      <c r="B95" s="14">
        <v>47800</v>
      </c>
      <c r="C95" s="13" t="s">
        <v>102</v>
      </c>
      <c r="D95" s="18"/>
    </row>
    <row r="96" spans="1:4" ht="15" x14ac:dyDescent="0.2">
      <c r="A96" s="13" t="s">
        <v>200</v>
      </c>
      <c r="B96" s="14">
        <v>48000</v>
      </c>
      <c r="C96" s="13" t="s">
        <v>102</v>
      </c>
      <c r="D96" s="18"/>
    </row>
    <row r="97" spans="1:5" ht="15" x14ac:dyDescent="0.2">
      <c r="A97" s="13" t="s">
        <v>201</v>
      </c>
      <c r="B97" s="14">
        <v>58800</v>
      </c>
      <c r="C97" s="13" t="s">
        <v>100</v>
      </c>
      <c r="D97" s="18"/>
    </row>
    <row r="98" spans="1:5" ht="15" x14ac:dyDescent="0.2">
      <c r="A98" s="13" t="s">
        <v>202</v>
      </c>
      <c r="B98" s="14">
        <v>84200</v>
      </c>
      <c r="C98" s="13" t="s">
        <v>102</v>
      </c>
      <c r="D98" s="18"/>
    </row>
    <row r="99" spans="1:5" ht="15" x14ac:dyDescent="0.2">
      <c r="A99" s="13" t="s">
        <v>203</v>
      </c>
      <c r="B99" s="14">
        <v>84300</v>
      </c>
      <c r="C99" s="13" t="s">
        <v>102</v>
      </c>
      <c r="D99" s="18"/>
    </row>
    <row r="100" spans="1:5" ht="15" x14ac:dyDescent="0.2">
      <c r="A100" s="13" t="s">
        <v>204</v>
      </c>
      <c r="B100" s="14">
        <v>83100</v>
      </c>
      <c r="C100" s="13" t="s">
        <v>102</v>
      </c>
      <c r="D100" s="18"/>
    </row>
    <row r="101" spans="1:5" ht="15" x14ac:dyDescent="0.2">
      <c r="A101" s="13" t="s">
        <v>205</v>
      </c>
      <c r="B101" s="14">
        <v>55000</v>
      </c>
      <c r="C101" s="13" t="s">
        <v>100</v>
      </c>
      <c r="D101" s="18"/>
    </row>
    <row r="102" spans="1:5" ht="15" x14ac:dyDescent="0.2">
      <c r="A102" s="13" t="s">
        <v>206</v>
      </c>
      <c r="B102" s="14">
        <v>83700</v>
      </c>
      <c r="C102" s="13" t="s">
        <v>102</v>
      </c>
      <c r="D102" s="18"/>
    </row>
    <row r="103" spans="1:5" ht="15" x14ac:dyDescent="0.2">
      <c r="A103" s="13" t="s">
        <v>207</v>
      </c>
      <c r="B103" s="14">
        <v>40700</v>
      </c>
      <c r="C103" s="13" t="s">
        <v>102</v>
      </c>
      <c r="D103" s="18"/>
    </row>
    <row r="104" spans="1:5" ht="15" x14ac:dyDescent="0.2">
      <c r="A104" s="13" t="s">
        <v>208</v>
      </c>
      <c r="B104" s="14">
        <v>41500</v>
      </c>
      <c r="C104" s="13" t="s">
        <v>102</v>
      </c>
      <c r="D104" s="18"/>
    </row>
    <row r="105" spans="1:5" ht="15" x14ac:dyDescent="0.2">
      <c r="A105" s="13" t="s">
        <v>209</v>
      </c>
      <c r="B105" s="14">
        <v>48400</v>
      </c>
      <c r="C105" s="13" t="s">
        <v>102</v>
      </c>
      <c r="D105" s="18"/>
    </row>
    <row r="106" spans="1:5" ht="15" x14ac:dyDescent="0.2">
      <c r="A106" s="13" t="s">
        <v>210</v>
      </c>
      <c r="B106" s="14">
        <v>51800</v>
      </c>
      <c r="C106" s="13" t="s">
        <v>100</v>
      </c>
      <c r="D106" s="18"/>
    </row>
    <row r="107" spans="1:5" ht="15" x14ac:dyDescent="0.2">
      <c r="A107" s="13" t="s">
        <v>211</v>
      </c>
      <c r="B107" s="14">
        <v>54500</v>
      </c>
      <c r="C107" s="13" t="s">
        <v>100</v>
      </c>
      <c r="D107" s="18"/>
    </row>
    <row r="108" spans="1:5" ht="15" x14ac:dyDescent="0.2">
      <c r="A108" s="13" t="s">
        <v>212</v>
      </c>
      <c r="B108" s="14">
        <v>55400</v>
      </c>
      <c r="C108" s="13" t="s">
        <v>100</v>
      </c>
      <c r="D108" s="18"/>
    </row>
    <row r="109" spans="1:5" ht="15" x14ac:dyDescent="0.2">
      <c r="A109" s="13" t="s">
        <v>213</v>
      </c>
      <c r="B109" s="14">
        <v>55100</v>
      </c>
      <c r="C109" s="13" t="s">
        <v>100</v>
      </c>
      <c r="D109" s="18"/>
    </row>
    <row r="110" spans="1:5" ht="15" x14ac:dyDescent="0.2">
      <c r="A110" s="13" t="s">
        <v>214</v>
      </c>
      <c r="B110" s="14" t="s">
        <v>215</v>
      </c>
      <c r="C110" s="13" t="s">
        <v>102</v>
      </c>
      <c r="D110" s="18"/>
    </row>
    <row r="111" spans="1:5" ht="15" x14ac:dyDescent="0.2">
      <c r="A111" s="15" t="s">
        <v>216</v>
      </c>
      <c r="B111" s="14">
        <v>82600</v>
      </c>
      <c r="C111" s="15" t="s">
        <v>102</v>
      </c>
      <c r="D111" s="18"/>
    </row>
    <row r="112" spans="1:5" ht="15" x14ac:dyDescent="0.2">
      <c r="A112" s="13" t="s">
        <v>217</v>
      </c>
      <c r="B112" s="14">
        <v>84800</v>
      </c>
      <c r="C112" s="13" t="s">
        <v>102</v>
      </c>
      <c r="D112" s="13"/>
      <c r="E112" s="13"/>
    </row>
  </sheetData>
  <sheetProtection selectLockedCells="1"/>
  <autoFilter ref="A1:C111"/>
  <sortState ref="A2:C112">
    <sortCondition ref="A2:A112"/>
  </sortState>
  <conditionalFormatting sqref="C112">
    <cfRule type="duplicateValues" dxfId="6"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ASAssetContentType" ma:contentTypeID="0x010100B2029F26138C4BFDA158A626F91E876A00F98D543DB5F52847A9BB192F044EEE01" ma:contentTypeVersion="66" ma:contentTypeDescription="This is used to create DOAS Asset Library" ma:contentTypeScope="" ma:versionID="f63841302093815abb27a7258ac42c55">
  <xsd:schema xmlns:xsd="http://www.w3.org/2001/XMLSchema" xmlns:xs="http://www.w3.org/2001/XMLSchema" xmlns:p="http://schemas.microsoft.com/office/2006/metadata/properties" xmlns:ns2="0726195c-4e5f-403b-b0e6-5bc4fc6a495f" xmlns:ns3="64719721-3f2e-4037-a826-7fe00fbc2e3c" targetNamespace="http://schemas.microsoft.com/office/2006/metadata/properties" ma:root="true" ma:fieldsID="bc94845b17ff7bde581384e75a7ff5b5" ns2:_="" ns3:_="">
    <xsd:import namespace="0726195c-4e5f-403b-b0e6-5bc4fc6a495f"/>
    <xsd:import namespace="64719721-3f2e-4037-a826-7fe00fbc2e3c"/>
    <xsd:element name="properties">
      <xsd:complexType>
        <xsd:sequence>
          <xsd:element name="documentManagement">
            <xsd:complexType>
              <xsd:all>
                <xsd:element ref="ns2:CategoryDoc" minOccurs="0"/>
                <xsd:element ref="ns2:EffectiveDate"/>
                <xsd:element ref="ns2:DocumentDescription"/>
                <xsd:element ref="ns2:DisplayPriority" minOccurs="0"/>
                <xsd:element ref="ns3:b814ba249d91463a8222dc7318a2e120" minOccurs="0"/>
                <xsd:element ref="ns3:TaxCatchAll" minOccurs="0"/>
                <xsd:element ref="ns3:TaxCatchAllLabel" minOccurs="0"/>
                <xsd:element ref="ns3:TaxKeywordTaxHTField" minOccurs="0"/>
                <xsd:element ref="ns3:Divi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6195c-4e5f-403b-b0e6-5bc4fc6a495f" elementFormDefault="qualified">
    <xsd:import namespace="http://schemas.microsoft.com/office/2006/documentManagement/types"/>
    <xsd:import namespace="http://schemas.microsoft.com/office/infopath/2007/PartnerControls"/>
    <xsd:element name="CategoryDoc" ma:index="8" nillable="true" ma:displayName="Document Category" ma:default="Additional Resources" ma:description="" ma:format="Dropdown" ma:internalName="CategoryDoc">
      <xsd:simpleType>
        <xsd:restriction base="dms:Choice">
          <xsd:enumeration value="Additional Resources"/>
          <xsd:enumeration value="Compliance Tools"/>
          <xsd:enumeration value="P-Card Tools"/>
        </xsd:restriction>
      </xsd:simpleType>
    </xsd:element>
    <xsd:element name="EffectiveDate" ma:index="9" ma:displayName="Effective Date" ma:default="[today]" ma:description="" ma:format="DateTime" ma:internalName="EffectiveDate">
      <xsd:simpleType>
        <xsd:restriction base="dms:DateTime"/>
      </xsd:simpleType>
    </xsd:element>
    <xsd:element name="DocumentDescription" ma:index="10" ma:displayName="Document Description" ma:description="Note" ma:internalName="DocumentDescription">
      <xsd:simpleType>
        <xsd:restriction base="dms:Note">
          <xsd:maxLength value="255"/>
        </xsd:restriction>
      </xsd:simpleType>
    </xsd:element>
    <xsd:element name="DisplayPriority" ma:index="11" nillable="true" ma:displayName="Display Priority" ma:internalName="DisplayPriority">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4719721-3f2e-4037-a826-7fe00fbc2e3c" elementFormDefault="qualified">
    <xsd:import namespace="http://schemas.microsoft.com/office/2006/documentManagement/types"/>
    <xsd:import namespace="http://schemas.microsoft.com/office/infopath/2007/PartnerControls"/>
    <xsd:element name="b814ba249d91463a8222dc7318a2e120" ma:index="12" ma:taxonomy="true" ma:internalName="b814ba249d91463a8222dc7318a2e120" ma:taxonomyFieldName="BusinessServices" ma:displayName="Business Services" ma:readOnly="false" ma:default="" ma:fieldId="{b814ba24-9d91-463a-8222-dc7318a2e120}" ma:sspId="24303319-78b4-4866-9de0-bde40737f1d8" ma:termSetId="c54f94ba-c49d-48e8-b789-4a89780f2686" ma:anchorId="3e0b3416-4f48-409d-9643-5ee8099d9f40" ma:open="false" ma:isKeyword="false">
      <xsd:complexType>
        <xsd:sequence>
          <xsd:element ref="pc:Terms" minOccurs="0" maxOccurs="1"/>
        </xsd:sequence>
      </xsd:complexType>
    </xsd:element>
    <xsd:element name="TaxCatchAll" ma:index="13" nillable="true" ma:displayName="Taxonomy Catch All Column" ma:hidden="true" ma:list="{c085d1ce-44a5-47b0-af7a-48aa3d02d715}" ma:internalName="TaxCatchAll" ma:showField="CatchAllData"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c085d1ce-44a5-47b0-af7a-48aa3d02d715}" ma:internalName="TaxCatchAllLabel" ma:readOnly="true" ma:showField="CatchAllDataLabel"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Division" ma:index="18" nillable="true" ma:displayName="Division" ma:description="" ma:internalName="Divi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4719721-3f2e-4037-a826-7fe00fbc2e3c">
      <Value>20</Value>
    </TaxCatchAll>
    <EffectiveDate xmlns="0726195c-4e5f-403b-b0e6-5bc4fc6a495f">2016-01-28T14:14:00+00:00</EffectiveDate>
    <Division xmlns="64719721-3f2e-4037-a826-7fe00fbc2e3c">State Purchasing</Division>
    <CategoryDoc xmlns="0726195c-4e5f-403b-b0e6-5bc4fc6a495f">Compliance Tools</CategoryDoc>
    <b814ba249d91463a8222dc7318a2e120 xmlns="64719721-3f2e-4037-a826-7fe00fbc2e3c">
      <Terms xmlns="http://schemas.microsoft.com/office/infopath/2007/PartnerControls">
        <TermInfo xmlns="http://schemas.microsoft.com/office/infopath/2007/PartnerControls">
          <TermName xmlns="http://schemas.microsoft.com/office/infopath/2007/PartnerControls">Process Improvement Tools</TermName>
          <TermId xmlns="http://schemas.microsoft.com/office/infopath/2007/PartnerControls">803926a4-11ec-4cbe-8c32-5113c0cbbb39</TermId>
        </TermInfo>
      </Terms>
    </b814ba249d91463a8222dc7318a2e120>
    <DocumentDescription xmlns="0726195c-4e5f-403b-b0e6-5bc4fc6a495f">Excel tool that allows the reviewer to evaluate internal controls for their entity by specific risk criteria -  Policy/Law Violations, Performance Issues, Poor Judgment.</DocumentDescription>
    <TaxKeywordTaxHTField xmlns="64719721-3f2e-4037-a826-7fe00fbc2e3c">
      <Terms xmlns="http://schemas.microsoft.com/office/infopath/2007/PartnerControls"/>
    </TaxKeywordTaxHTField>
    <DisplayPriority xmlns="0726195c-4e5f-403b-b0e6-5bc4fc6a495f">1</DisplayPriority>
  </documentManagement>
</p:properties>
</file>

<file path=customXml/item3.xml><?xml version="1.0" encoding="utf-8"?>
<?mso-contentType ?>
<SharedContentType xmlns="Microsoft.SharePoint.Taxonomy.ContentTypeSync" SourceId="24303319-78b4-4866-9de0-bde40737f1d8" ContentTypeId="0x010100B2029F26138C4BFDA158A626F91E876A" PreviousValue="false"/>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FB4731-2474-4C92-BF47-F94B30340946}"/>
</file>

<file path=customXml/itemProps2.xml><?xml version="1.0" encoding="utf-8"?>
<ds:datastoreItem xmlns:ds="http://schemas.openxmlformats.org/officeDocument/2006/customXml" ds:itemID="{C437C115-4E27-4970-9E5D-DE5E2AAA1D72}"/>
</file>

<file path=customXml/itemProps3.xml><?xml version="1.0" encoding="utf-8"?>
<ds:datastoreItem xmlns:ds="http://schemas.openxmlformats.org/officeDocument/2006/customXml" ds:itemID="{82306A51-6D00-452A-925E-1AE5E0D0D1CD}"/>
</file>

<file path=customXml/itemProps4.xml><?xml version="1.0" encoding="utf-8"?>
<ds:datastoreItem xmlns:ds="http://schemas.openxmlformats.org/officeDocument/2006/customXml" ds:itemID="{D1E222E9-D91A-418A-9EA9-173E37EF7361}"/>
</file>

<file path=customXml/itemProps5.xml><?xml version="1.0" encoding="utf-8"?>
<ds:datastoreItem xmlns:ds="http://schemas.openxmlformats.org/officeDocument/2006/customXml" ds:itemID="{D9427DEE-0EC8-4F3D-A39F-7EB1F7C665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Questionnaire</vt:lpstr>
      <vt:lpstr>Lookups</vt:lpstr>
      <vt:lpstr>actual_score</vt:lpstr>
      <vt:lpstr>entities</vt:lpstr>
      <vt:lpstr>entity_name</vt:lpstr>
      <vt:lpstr>max_score</vt:lpstr>
      <vt:lpstr>Questionnaire!Print_Area</vt:lpstr>
      <vt:lpstr>Questionnaire!Print_Titles</vt:lpstr>
      <vt:lpstr>reference</vt:lpstr>
      <vt:lpstr>scoring</vt:lpstr>
      <vt:lpstr>significance</vt:lpstr>
      <vt:lpstr>statecerts</vt:lpstr>
      <vt:lpstr>status</vt:lpstr>
      <vt:lpstr>status_check</vt:lpstr>
      <vt:lpstr>tier_defs</vt:lpstr>
    </vt:vector>
  </TitlesOfParts>
  <Company>Department Of Administrative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Internal Controls Scorecard</dc:title>
  <dc:creator>Lisa Mehalko</dc:creator>
  <cp:keywords/>
  <cp:lastModifiedBy>Clarke, Maggie</cp:lastModifiedBy>
  <cp:lastPrinted>2017-04-11T17:02:20Z</cp:lastPrinted>
  <dcterms:created xsi:type="dcterms:W3CDTF">2010-06-17T20:24:21Z</dcterms:created>
  <dcterms:modified xsi:type="dcterms:W3CDTF">2017-12-07T19:12:09Z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lpwstr>4200.00000000000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TaxKeyword">
    <vt:lpwstr/>
  </property>
  <property fmtid="{D5CDD505-2E9C-101B-9397-08002B2CF9AE}" pid="9" name="BusinessServices">
    <vt:lpwstr>20;#Process Improvement Tools|803926a4-11ec-4cbe-8c32-5113c0cbbb39</vt:lpwstr>
  </property>
  <property fmtid="{D5CDD505-2E9C-101B-9397-08002B2CF9AE}" pid="10" name="ContentTypeId">
    <vt:lpwstr>0x010100B2029F26138C4BFDA158A626F91E876A00F98D543DB5F52847A9BB192F044EEE01</vt:lpwstr>
  </property>
  <property fmtid="{D5CDD505-2E9C-101B-9397-08002B2CF9AE}" pid="11" name="ValidSession">
    <vt:lpwstr>False</vt:lpwstr>
  </property>
</Properties>
</file>